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loney\Desktop\S White Bid Documents\"/>
    </mc:Choice>
  </mc:AlternateContent>
  <bookViews>
    <workbookView xWindow="0" yWindow="0" windowWidth="23040" windowHeight="8820" tabRatio="907"/>
  </bookViews>
  <sheets>
    <sheet name="Instructions" sheetId="2" r:id="rId1"/>
    <sheet name="Apples (1A)" sheetId="30" r:id="rId2"/>
    <sheet name="Beef, Whole (2B)" sheetId="36" r:id="rId3"/>
    <sheet name="Cheese (1C)" sheetId="31" r:id="rId4"/>
    <sheet name="Cheese, Bulk (3C)" sheetId="37" r:id="rId5"/>
    <sheet name="Cheese Mozz (1)" sheetId="38" r:id="rId6"/>
    <sheet name="Turkey (1I)" sheetId="32" r:id="rId7"/>
    <sheet name="Turkey (2I)" sheetId="39" r:id="rId8"/>
    <sheet name="Vendor Notes" sheetId="9" r:id="rId9"/>
  </sheets>
  <definedNames>
    <definedName name="_xlnm.Print_Area" localSheetId="1">'Apples (1A)'!$A$1:$X$9</definedName>
    <definedName name="_xlnm.Print_Area" localSheetId="2">'Beef, Whole (2B)'!$A$1:$X$7</definedName>
    <definedName name="_xlnm.Print_Area" localSheetId="3">'Cheese (1C)'!$A$1:$X$10</definedName>
    <definedName name="_xlnm.Print_Area" localSheetId="5">'Cheese Mozz (1)'!$A$1:$V$17</definedName>
    <definedName name="_xlnm.Print_Area" localSheetId="4">'Cheese, Bulk (3C)'!$A$1:$V$9</definedName>
    <definedName name="_xlnm.Print_Area" localSheetId="0">Instructions!$A$1:$B$27</definedName>
    <definedName name="_xlnm.Print_Area" localSheetId="6">'Turkey (1I)'!$A$1:$X$8</definedName>
    <definedName name="_xlnm.Print_Area" localSheetId="7">'Turkey (2I)'!$A$1:$X$7</definedName>
    <definedName name="_xlnm.Print_Area" localSheetId="8">'Vendor Notes'!$A$1:$D$4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38" l="1"/>
  <c r="P5" i="38" s="1"/>
  <c r="Q5" i="38" s="1"/>
  <c r="O6" i="38"/>
  <c r="P6" i="38" s="1"/>
  <c r="Q6" i="38" s="1"/>
  <c r="O7" i="38"/>
  <c r="P7" i="38"/>
  <c r="Q7" i="38" s="1"/>
  <c r="O8" i="38"/>
  <c r="P8" i="38" s="1"/>
  <c r="Q8" i="38" s="1"/>
  <c r="O9" i="38"/>
  <c r="P9" i="38" s="1"/>
  <c r="Q9" i="38" s="1"/>
  <c r="O10" i="38"/>
  <c r="P10" i="38" s="1"/>
  <c r="Q10" i="38" s="1"/>
  <c r="O11" i="38"/>
  <c r="P11" i="38" s="1"/>
  <c r="Q11" i="38" s="1"/>
  <c r="O12" i="38"/>
  <c r="P12" i="38" s="1"/>
  <c r="Q12" i="38" s="1"/>
  <c r="O13" i="38"/>
  <c r="P13" i="38" s="1"/>
  <c r="Q13" i="38" s="1"/>
  <c r="O14" i="38"/>
  <c r="P14" i="38" s="1"/>
  <c r="Q14" i="38" s="1"/>
  <c r="O15" i="38"/>
  <c r="P15" i="38" s="1"/>
  <c r="Q15" i="38" s="1"/>
  <c r="O16" i="38"/>
  <c r="P16" i="38"/>
  <c r="Q16" i="38" s="1"/>
  <c r="O17" i="38"/>
  <c r="P17" i="38" s="1"/>
  <c r="Q17" i="38" s="1"/>
  <c r="O18" i="38"/>
  <c r="P18" i="38" s="1"/>
  <c r="Q18" i="38" s="1"/>
  <c r="O19" i="38"/>
  <c r="P19" i="38" s="1"/>
  <c r="Q19" i="38" s="1"/>
  <c r="O20" i="38"/>
  <c r="P20" i="38" s="1"/>
  <c r="Q20" i="38" s="1"/>
  <c r="O21" i="38"/>
  <c r="P21" i="38" s="1"/>
  <c r="Q21" i="38" s="1"/>
  <c r="O22" i="38"/>
  <c r="P22" i="38" s="1"/>
  <c r="Q22" i="38" s="1"/>
  <c r="O23" i="38"/>
  <c r="P23" i="38" s="1"/>
  <c r="Q23" i="38" s="1"/>
  <c r="O24" i="38"/>
  <c r="P24" i="38" s="1"/>
  <c r="Q24" i="38" s="1"/>
  <c r="O25" i="38"/>
  <c r="P25" i="38" s="1"/>
  <c r="Q25" i="38" s="1"/>
  <c r="O26" i="38"/>
  <c r="P26" i="38" s="1"/>
  <c r="Q26" i="38" s="1"/>
  <c r="O27" i="38"/>
  <c r="P27" i="38" s="1"/>
  <c r="Q27" i="38" s="1"/>
  <c r="O28" i="38"/>
  <c r="P28" i="38" s="1"/>
  <c r="Q28" i="38" s="1"/>
  <c r="O29" i="38"/>
  <c r="P29" i="38" s="1"/>
  <c r="Q29" i="38" s="1"/>
  <c r="O30" i="38"/>
  <c r="P30" i="38" s="1"/>
  <c r="Q30" i="38" s="1"/>
  <c r="O31" i="38"/>
  <c r="P31" i="38" s="1"/>
  <c r="Q31" i="38" s="1"/>
  <c r="O32" i="38"/>
  <c r="P32" i="38" s="1"/>
  <c r="Q32" i="38" s="1"/>
  <c r="O33" i="38"/>
  <c r="P33" i="38" s="1"/>
  <c r="Q33" i="38" s="1"/>
  <c r="O34" i="38"/>
  <c r="P34" i="38" s="1"/>
  <c r="Q34" i="38" s="1"/>
  <c r="O35" i="38"/>
  <c r="P35" i="38" s="1"/>
  <c r="Q35" i="38" s="1"/>
  <c r="O36" i="38"/>
  <c r="P36" i="38" s="1"/>
  <c r="Q36" i="38" s="1"/>
  <c r="O37" i="38"/>
  <c r="P37" i="38" s="1"/>
  <c r="Q37" i="38" s="1"/>
  <c r="O38" i="38"/>
  <c r="P38" i="38" s="1"/>
  <c r="Q38" i="38" s="1"/>
  <c r="O39" i="38"/>
  <c r="P39" i="38" s="1"/>
  <c r="Q39" i="38" s="1"/>
  <c r="U5" i="38"/>
  <c r="U6" i="38"/>
  <c r="U7" i="38"/>
  <c r="U8" i="38"/>
  <c r="U9" i="38"/>
  <c r="U10" i="38"/>
  <c r="U11" i="38"/>
  <c r="U12" i="38"/>
  <c r="U13" i="38"/>
  <c r="U14" i="38"/>
  <c r="U15" i="38"/>
  <c r="U16" i="38"/>
  <c r="U17" i="38"/>
  <c r="U18" i="38"/>
  <c r="U19" i="38"/>
  <c r="U20" i="38"/>
  <c r="U21" i="38"/>
  <c r="U22" i="38"/>
  <c r="U23" i="38"/>
  <c r="U24" i="38"/>
  <c r="U25" i="38"/>
  <c r="U26" i="38"/>
  <c r="U27" i="38"/>
  <c r="U28" i="38"/>
  <c r="U29" i="38"/>
  <c r="U30" i="38"/>
  <c r="U31" i="38"/>
  <c r="U32" i="38"/>
  <c r="U33" i="38"/>
  <c r="U34" i="38"/>
  <c r="U35" i="38"/>
  <c r="U36" i="38"/>
  <c r="U37" i="38"/>
  <c r="U38" i="38"/>
  <c r="U39" i="38"/>
  <c r="O5" i="31" l="1"/>
  <c r="O6" i="31"/>
  <c r="O7" i="31"/>
  <c r="O8" i="31"/>
  <c r="O9" i="31"/>
  <c r="O4" i="31"/>
  <c r="U4" i="32" l="1"/>
  <c r="N6" i="32"/>
  <c r="M6" i="32"/>
  <c r="N4" i="32"/>
  <c r="M4" i="32"/>
  <c r="O4" i="32"/>
  <c r="P4" i="32"/>
  <c r="Q4" i="32" s="1"/>
  <c r="U5" i="39"/>
  <c r="O5" i="39"/>
  <c r="P5" i="39" s="1"/>
  <c r="Q5" i="39" s="1"/>
  <c r="O7" i="39" l="1"/>
  <c r="P7" i="39" s="1"/>
  <c r="Q7" i="39" s="1"/>
  <c r="U7" i="39"/>
  <c r="U6" i="39"/>
  <c r="O6" i="39"/>
  <c r="P6" i="39" s="1"/>
  <c r="Q6" i="39" s="1"/>
  <c r="U4" i="39"/>
  <c r="O4" i="39"/>
  <c r="P4" i="39" s="1"/>
  <c r="Q4" i="39" s="1"/>
  <c r="D1" i="39"/>
  <c r="U4" i="38"/>
  <c r="O4" i="38"/>
  <c r="P4" i="38" s="1"/>
  <c r="Q4" i="38" s="1"/>
  <c r="D1" i="38"/>
  <c r="O14" i="37"/>
  <c r="P14" i="37" s="1"/>
  <c r="Q14" i="37" s="1"/>
  <c r="U14" i="37"/>
  <c r="O15" i="37"/>
  <c r="P15" i="37" s="1"/>
  <c r="Q15" i="37" s="1"/>
  <c r="U15" i="37"/>
  <c r="O10" i="37"/>
  <c r="P10" i="37" s="1"/>
  <c r="Q10" i="37" s="1"/>
  <c r="U10" i="37"/>
  <c r="O11" i="37"/>
  <c r="P11" i="37" s="1"/>
  <c r="Q11" i="37" s="1"/>
  <c r="U11" i="37"/>
  <c r="O12" i="37"/>
  <c r="P12" i="37" s="1"/>
  <c r="Q12" i="37" s="1"/>
  <c r="U12" i="37"/>
  <c r="O13" i="37"/>
  <c r="P13" i="37" s="1"/>
  <c r="Q13" i="37" s="1"/>
  <c r="U13" i="37"/>
  <c r="U9" i="37"/>
  <c r="O9" i="37"/>
  <c r="P9" i="37" s="1"/>
  <c r="Q9" i="37" s="1"/>
  <c r="U8" i="37"/>
  <c r="O8" i="37"/>
  <c r="P8" i="37" s="1"/>
  <c r="Q8" i="37" s="1"/>
  <c r="U7" i="37"/>
  <c r="O7" i="37"/>
  <c r="P7" i="37" s="1"/>
  <c r="Q7" i="37" s="1"/>
  <c r="U6" i="37"/>
  <c r="O6" i="37"/>
  <c r="P6" i="37" s="1"/>
  <c r="Q6" i="37" s="1"/>
  <c r="U5" i="37"/>
  <c r="O5" i="37"/>
  <c r="P5" i="37" s="1"/>
  <c r="Q5" i="37" s="1"/>
  <c r="U4" i="37"/>
  <c r="O4" i="37"/>
  <c r="P4" i="37" s="1"/>
  <c r="Q4" i="37" s="1"/>
  <c r="D1" i="37"/>
  <c r="O9" i="30"/>
  <c r="P9" i="30" s="1"/>
  <c r="Q9" i="30" s="1"/>
  <c r="O4" i="30"/>
  <c r="P4" i="30" s="1"/>
  <c r="Q4" i="30" s="1"/>
  <c r="O5" i="30"/>
  <c r="P5" i="30" s="1"/>
  <c r="Q5" i="30" s="1"/>
  <c r="O6" i="30"/>
  <c r="P6" i="30" s="1"/>
  <c r="Q6" i="30" s="1"/>
  <c r="O7" i="30"/>
  <c r="P7" i="30" s="1"/>
  <c r="Q7" i="30" s="1"/>
  <c r="O8" i="30"/>
  <c r="P8" i="30" s="1"/>
  <c r="Q8" i="30" s="1"/>
  <c r="U6" i="30"/>
  <c r="U7" i="30"/>
  <c r="U8" i="30"/>
  <c r="U9" i="30"/>
  <c r="U4" i="30"/>
  <c r="U5" i="30"/>
  <c r="U4" i="36" l="1"/>
  <c r="O4" i="36" l="1"/>
  <c r="P4" i="36" s="1"/>
  <c r="Q4" i="36" s="1"/>
  <c r="O5" i="36"/>
  <c r="U5" i="36" l="1"/>
  <c r="P5" i="36"/>
  <c r="Q5" i="36" s="1"/>
  <c r="D1" i="36"/>
  <c r="O6" i="32" l="1"/>
  <c r="P6" i="32" s="1"/>
  <c r="Q6" i="32" s="1"/>
  <c r="U6" i="32"/>
  <c r="O7" i="32"/>
  <c r="P7" i="32" s="1"/>
  <c r="Q7" i="32" s="1"/>
  <c r="U7" i="32"/>
  <c r="P8" i="31"/>
  <c r="Q8" i="31" s="1"/>
  <c r="U8" i="31"/>
  <c r="P9" i="31"/>
  <c r="Q9" i="31" s="1"/>
  <c r="U9" i="31"/>
  <c r="U5" i="32" l="1"/>
  <c r="O5" i="32"/>
  <c r="P5" i="32" s="1"/>
  <c r="Q5" i="32" s="1"/>
  <c r="D1" i="32"/>
  <c r="U7" i="31"/>
  <c r="P7" i="31"/>
  <c r="Q7" i="31" s="1"/>
  <c r="U6" i="31"/>
  <c r="P6" i="31"/>
  <c r="Q6" i="31" s="1"/>
  <c r="U5" i="31"/>
  <c r="P5" i="31"/>
  <c r="Q5" i="31" s="1"/>
  <c r="U4" i="31"/>
  <c r="P4" i="31"/>
  <c r="Q4" i="31" s="1"/>
  <c r="D1" i="31"/>
  <c r="D1" i="30"/>
</calcChain>
</file>

<file path=xl/sharedStrings.xml><?xml version="1.0" encoding="utf-8"?>
<sst xmlns="http://schemas.openxmlformats.org/spreadsheetml/2006/main" count="491" uniqueCount="240">
  <si>
    <t>Product Description</t>
  </si>
  <si>
    <t>Manufacturer</t>
  </si>
  <si>
    <t>Vendor Pack</t>
  </si>
  <si>
    <t>Pounds of DF Needed per Case</t>
  </si>
  <si>
    <t>Manufacturer Commodity Product Code</t>
  </si>
  <si>
    <t>NOI Eligible, enter Y or N</t>
  </si>
  <si>
    <t>Commercial Bid Price for Rebate/NOI</t>
  </si>
  <si>
    <t>Additional NOI Allowance off Commercial Price, if applicable</t>
  </si>
  <si>
    <t>Product</t>
  </si>
  <si>
    <t>CN Servings per case</t>
  </si>
  <si>
    <t>Instructions:</t>
  </si>
  <si>
    <t>Manufacturer's Name:</t>
  </si>
  <si>
    <t>Processing Fee for Service (direct ship or through distributor)</t>
  </si>
  <si>
    <t xml:space="preserve">     </t>
  </si>
  <si>
    <r>
      <t xml:space="preserve">2. Select </t>
    </r>
    <r>
      <rPr>
        <b/>
        <sz val="11"/>
        <color theme="1"/>
        <rFont val="Calibri"/>
        <family val="2"/>
        <scheme val="minor"/>
      </rPr>
      <t>TABS</t>
    </r>
    <r>
      <rPr>
        <sz val="11"/>
        <color theme="1"/>
        <rFont val="Calibri"/>
        <family val="2"/>
        <scheme val="minor"/>
      </rPr>
      <t xml:space="preserve"> that contain your products.</t>
    </r>
  </si>
  <si>
    <r>
      <t xml:space="preserve">4. </t>
    </r>
    <r>
      <rPr>
        <b/>
        <sz val="11"/>
        <color theme="1"/>
        <rFont val="Calibri"/>
        <family val="2"/>
        <scheme val="minor"/>
      </rPr>
      <t>ENTERING BID PRICES</t>
    </r>
    <r>
      <rPr>
        <sz val="11"/>
        <color theme="1"/>
        <rFont val="Calibri"/>
        <family val="2"/>
        <scheme val="minor"/>
      </rPr>
      <t>: Only one price may be entered for each product. We will not accept bracketed pricing.</t>
    </r>
  </si>
  <si>
    <t>Instruction for Vendors</t>
  </si>
  <si>
    <t>Iowa Department of Education</t>
  </si>
  <si>
    <t>Bureau of Nutrition and Health Services</t>
  </si>
  <si>
    <t>Preferred Value Pass Thru method</t>
  </si>
  <si>
    <r>
      <t>1. Enter Vendor's Name in the</t>
    </r>
    <r>
      <rPr>
        <b/>
        <sz val="11"/>
        <color theme="1"/>
        <rFont val="Calibri"/>
        <family val="2"/>
        <scheme val="minor"/>
      </rPr>
      <t xml:space="preserve"> GREEN block</t>
    </r>
    <r>
      <rPr>
        <sz val="11"/>
        <color theme="1"/>
        <rFont val="Calibri"/>
        <family val="2"/>
        <scheme val="minor"/>
      </rPr>
      <t xml:space="preserve"> on Line 5 </t>
    </r>
    <r>
      <rPr>
        <b/>
        <sz val="11"/>
        <color theme="1"/>
        <rFont val="Calibri"/>
        <family val="2"/>
        <scheme val="minor"/>
      </rPr>
      <t>ABOVE</t>
    </r>
    <r>
      <rPr>
        <sz val="11"/>
        <color theme="1"/>
        <rFont val="Calibri"/>
        <family val="2"/>
        <scheme val="minor"/>
      </rPr>
      <t>. Name will auto-fill to all pages.</t>
    </r>
  </si>
  <si>
    <t>Vendor Name</t>
  </si>
  <si>
    <r>
      <t xml:space="preserve">     a. </t>
    </r>
    <r>
      <rPr>
        <b/>
        <sz val="11"/>
        <color theme="1"/>
        <rFont val="Calibri"/>
        <family val="2"/>
        <scheme val="minor"/>
      </rPr>
      <t>Save</t>
    </r>
    <r>
      <rPr>
        <sz val="11"/>
        <color theme="1"/>
        <rFont val="Calibri"/>
        <family val="2"/>
        <scheme val="minor"/>
      </rPr>
      <t xml:space="preserve"> completed Bid spreadsheets with name of your company in the title. Ex Company ABC Official Bid Spreadsheet…</t>
    </r>
  </si>
  <si>
    <r>
      <t xml:space="preserve">     b. </t>
    </r>
    <r>
      <rPr>
        <b/>
        <sz val="11"/>
        <color theme="1"/>
        <rFont val="Calibri"/>
        <family val="2"/>
        <scheme val="minor"/>
      </rPr>
      <t>Print</t>
    </r>
    <r>
      <rPr>
        <sz val="11"/>
        <color theme="1"/>
        <rFont val="Calibri"/>
        <family val="2"/>
        <scheme val="minor"/>
      </rPr>
      <t xml:space="preserve"> tabs that are applicable to your Bid and submit two copies (original and copy) with your Bid. Ex. If you are only bidding the apple category, only print the apple tab.</t>
    </r>
  </si>
  <si>
    <r>
      <t xml:space="preserve">5. </t>
    </r>
    <r>
      <rPr>
        <b/>
        <sz val="11"/>
        <color theme="1"/>
        <rFont val="Calibri"/>
        <family val="2"/>
        <scheme val="minor"/>
      </rPr>
      <t>All PRODUCTS</t>
    </r>
    <r>
      <rPr>
        <sz val="11"/>
        <color theme="1"/>
        <rFont val="Calibri"/>
        <family val="2"/>
        <scheme val="minor"/>
      </rPr>
      <t xml:space="preserve"> contained in this bid sheet have been PREAPPROVED. No products may be added to the bid sheet unless issued through an amendment by the State of Iowa</t>
    </r>
  </si>
  <si>
    <r>
      <t xml:space="preserve">6. </t>
    </r>
    <r>
      <rPr>
        <b/>
        <sz val="11"/>
        <color theme="1"/>
        <rFont val="Calibri"/>
        <family val="2"/>
        <scheme val="minor"/>
      </rPr>
      <t>Finalizing Official Bid Spreadsheet:</t>
    </r>
  </si>
  <si>
    <t>Would you like this product considered for DD order form? (Y/N)</t>
  </si>
  <si>
    <r>
      <t xml:space="preserve">     a. Fields requiring entry of data have been highlighted </t>
    </r>
    <r>
      <rPr>
        <b/>
        <sz val="11"/>
        <color theme="1"/>
        <rFont val="Calibri"/>
        <family val="2"/>
        <scheme val="minor"/>
      </rPr>
      <t>YELLOW</t>
    </r>
  </si>
  <si>
    <t>Processor Shipment Minimums, if applicable</t>
  </si>
  <si>
    <t>National Food Group</t>
  </si>
  <si>
    <t>USDA Material Code</t>
  </si>
  <si>
    <t>Donated Food Value per lb</t>
  </si>
  <si>
    <t>NOI Price (S-N-T)</t>
  </si>
  <si>
    <t>Donated Food Value per case</t>
  </si>
  <si>
    <t>Total Cost FFS(I) + DF Value (N)</t>
  </si>
  <si>
    <t>Total Cost Per Serving (O/G)</t>
  </si>
  <si>
    <t>Total Cost Per Year (P*H)</t>
  </si>
  <si>
    <r>
      <t xml:space="preserve">     b. Enter a </t>
    </r>
    <r>
      <rPr>
        <b/>
        <sz val="11"/>
        <color theme="1"/>
        <rFont val="Calibri"/>
        <family val="2"/>
        <scheme val="minor"/>
      </rPr>
      <t>Fee for Service</t>
    </r>
    <r>
      <rPr>
        <sz val="11"/>
        <color theme="1"/>
        <rFont val="Calibri"/>
        <family val="2"/>
        <scheme val="minor"/>
      </rPr>
      <t xml:space="preserve"> bid price, column I. Price quoted is delivered F.O.B. to SFA warehouses, third party commercial distributors, and/or state contracted warehouses.</t>
    </r>
  </si>
  <si>
    <r>
      <t xml:space="preserve">     c. </t>
    </r>
    <r>
      <rPr>
        <b/>
        <sz val="11"/>
        <color theme="1"/>
        <rFont val="Calibri"/>
        <family val="2"/>
        <scheme val="minor"/>
      </rPr>
      <t>Total Case Cost</t>
    </r>
    <r>
      <rPr>
        <sz val="11"/>
        <color theme="1"/>
        <rFont val="Calibri"/>
        <family val="2"/>
        <scheme val="minor"/>
      </rPr>
      <t>, column "O", will be automatically calculated by a pre-inserted formula using the FFS price entered in column "I" added to the donated food value in column "N"</t>
    </r>
  </si>
  <si>
    <r>
      <t xml:space="preserve">     d.</t>
    </r>
    <r>
      <rPr>
        <b/>
        <sz val="11"/>
        <color theme="1"/>
        <rFont val="Calibri"/>
        <family val="2"/>
        <scheme val="minor"/>
      </rPr>
      <t xml:space="preserve"> Total Cost Per Serving</t>
    </r>
    <r>
      <rPr>
        <sz val="11"/>
        <color theme="1"/>
        <rFont val="Calibri"/>
        <family val="2"/>
        <scheme val="minor"/>
      </rPr>
      <t xml:space="preserve"> will automatically be calculated by a pre-inserted formula using the Total Case Cost in column "O" divided by the number of CN servings per case in column "G"</t>
    </r>
  </si>
  <si>
    <t xml:space="preserve">     e. If a product is eligible for NOI purchase, designate this by inserting a Y in column "R"</t>
  </si>
  <si>
    <r>
      <t xml:space="preserve">     f. Enter a </t>
    </r>
    <r>
      <rPr>
        <b/>
        <sz val="11"/>
        <color theme="1"/>
        <rFont val="Calibri"/>
        <family val="2"/>
        <scheme val="minor"/>
      </rPr>
      <t xml:space="preserve">Commerical </t>
    </r>
    <r>
      <rPr>
        <sz val="11"/>
        <color theme="1"/>
        <rFont val="Calibri"/>
        <family val="2"/>
        <scheme val="minor"/>
      </rPr>
      <t>bid price for these products in column "S" , along with any additional NOI allowance in column "T".</t>
    </r>
  </si>
  <si>
    <r>
      <t xml:space="preserve">     g. </t>
    </r>
    <r>
      <rPr>
        <b/>
        <sz val="11"/>
        <color theme="1"/>
        <rFont val="Calibri"/>
        <family val="2"/>
        <scheme val="minor"/>
      </rPr>
      <t>Net off Invoice</t>
    </r>
    <r>
      <rPr>
        <sz val="11"/>
        <color theme="1"/>
        <rFont val="Calibri"/>
        <family val="2"/>
        <scheme val="minor"/>
      </rPr>
      <t xml:space="preserve"> price will automatically calculate by a pre-inserted formula using the Commercial price entered in column "S", minus the donated food value in column "N", and minus any additional allowance in column "T".</t>
    </r>
  </si>
  <si>
    <r>
      <t xml:space="preserve">3. </t>
    </r>
    <r>
      <rPr>
        <b/>
        <sz val="11"/>
        <color theme="1"/>
        <rFont val="Calibri"/>
        <family val="2"/>
        <scheme val="minor"/>
      </rPr>
      <t>CHECK</t>
    </r>
    <r>
      <rPr>
        <sz val="11"/>
        <color theme="1"/>
        <rFont val="Calibri"/>
        <family val="2"/>
        <scheme val="minor"/>
      </rPr>
      <t xml:space="preserve"> product information. If any of the prefilled information is incorrect </t>
    </r>
    <r>
      <rPr>
        <b/>
        <sz val="11"/>
        <color theme="1"/>
        <rFont val="Calibri"/>
        <family val="2"/>
        <scheme val="minor"/>
      </rPr>
      <t>HIGHLIGHT</t>
    </r>
    <r>
      <rPr>
        <sz val="11"/>
        <color theme="1"/>
        <rFont val="Calibri"/>
        <family val="2"/>
        <scheme val="minor"/>
      </rPr>
      <t xml:space="preserve"> cells orange. On the last tab indicate what corrections need to be made in the</t>
    </r>
    <r>
      <rPr>
        <b/>
        <sz val="11"/>
        <color theme="1"/>
        <rFont val="Calibri"/>
        <family val="2"/>
        <scheme val="minor"/>
      </rPr>
      <t xml:space="preserve"> Vendor Notes </t>
    </r>
    <r>
      <rPr>
        <sz val="11"/>
        <color theme="1"/>
        <rFont val="Calibri"/>
        <family val="2"/>
        <scheme val="minor"/>
      </rPr>
      <t>section.</t>
    </r>
  </si>
  <si>
    <r>
      <t xml:space="preserve">5. Indicate any preferred </t>
    </r>
    <r>
      <rPr>
        <b/>
        <sz val="11"/>
        <color theme="1"/>
        <rFont val="Calibri"/>
        <family val="2"/>
        <scheme val="minor"/>
      </rPr>
      <t>Value Pass Thru</t>
    </r>
    <r>
      <rPr>
        <sz val="11"/>
        <color theme="1"/>
        <rFont val="Calibri"/>
        <family val="2"/>
        <scheme val="minor"/>
      </rPr>
      <t xml:space="preserve"> method in column "V".</t>
    </r>
  </si>
  <si>
    <t>6. Indicate if you would like a specific product considered for inclusion on the Direct Distribution's order form in column "X", if available. Please see section 3.10 for details.</t>
  </si>
  <si>
    <t>Estimated Servings YTD (commercial distrubtuion)</t>
  </si>
  <si>
    <t>Estimated Cases (state warehouse)</t>
  </si>
  <si>
    <r>
      <t xml:space="preserve">     c. </t>
    </r>
    <r>
      <rPr>
        <b/>
        <sz val="11"/>
        <color theme="1"/>
        <rFont val="Calibri"/>
        <family val="2"/>
        <scheme val="minor"/>
      </rPr>
      <t>Save</t>
    </r>
    <r>
      <rPr>
        <sz val="11"/>
        <color theme="1"/>
        <rFont val="Calibri"/>
        <family val="2"/>
        <scheme val="minor"/>
      </rPr>
      <t xml:space="preserve"> Bid spreadsheet in MS Excel format to a </t>
    </r>
    <r>
      <rPr>
        <b/>
        <sz val="11"/>
        <color theme="1"/>
        <rFont val="Calibri"/>
        <family val="2"/>
        <scheme val="minor"/>
      </rPr>
      <t>CD or Flash Drive</t>
    </r>
    <r>
      <rPr>
        <sz val="11"/>
        <color theme="1"/>
        <rFont val="Calibri"/>
        <family val="2"/>
        <scheme val="minor"/>
      </rPr>
      <t xml:space="preserve"> to submit with Bid. See IFB section 4.2.5.</t>
    </r>
  </si>
  <si>
    <r>
      <t xml:space="preserve">     e. </t>
    </r>
    <r>
      <rPr>
        <b/>
        <sz val="11"/>
        <color theme="1"/>
        <rFont val="Calibri"/>
        <family val="2"/>
        <scheme val="minor"/>
      </rPr>
      <t>Total Cost per Year</t>
    </r>
    <r>
      <rPr>
        <sz val="11"/>
        <color theme="1"/>
        <rFont val="Calibri"/>
        <family val="2"/>
        <scheme val="minor"/>
      </rPr>
      <t xml:space="preserve"> will automatically be calculated by a pre-inserted formula using the Total Cost Per Serving in column "P" multiplied by the Estimated Volume of servings per year in column "H"</t>
    </r>
  </si>
  <si>
    <t>IFB# USDADF19 Official Bid Spreadsheet Attachment B</t>
  </si>
  <si>
    <t>Vendor Notes: If any of the prefilled information was incorrect, be sure to select the cell, and HIGHLIGHT it orange. In the cell C1 please enter what needs to be corrected and what the correct information should be.</t>
  </si>
  <si>
    <t>JTM</t>
  </si>
  <si>
    <t>Applesauce Cup, Cinnamon</t>
  </si>
  <si>
    <t>Applesauce Cup, Strawberry</t>
  </si>
  <si>
    <t>Applesauce Cup, Peach</t>
  </si>
  <si>
    <t>Peterson Farms</t>
  </si>
  <si>
    <t>Zee Zees Applesauce Cup, Cinnamon, Unsweetened</t>
  </si>
  <si>
    <t>A1410</t>
  </si>
  <si>
    <t>Apples Sauce Cinnamon, Unsweetened</t>
  </si>
  <si>
    <t>ASA10013</t>
  </si>
  <si>
    <t>Zee Zees Applesauce Cup, Unsweetened Strawberry</t>
  </si>
  <si>
    <t>A1490</t>
  </si>
  <si>
    <t>Apple Sauce Strawberry, Unsweetened</t>
  </si>
  <si>
    <t>ASA10014</t>
  </si>
  <si>
    <t>Zee Zees Applesauce Cup, Unsweetened Peach</t>
  </si>
  <si>
    <t>A1555</t>
  </si>
  <si>
    <t>Apple Sauce Peach, Unsweetened</t>
  </si>
  <si>
    <t>ASA10017</t>
  </si>
  <si>
    <t>Beef, Shredded</t>
  </si>
  <si>
    <t>Asian Food Solutions</t>
  </si>
  <si>
    <t>Beef Shreds</t>
  </si>
  <si>
    <t>Comida Vida</t>
  </si>
  <si>
    <t>Macaroni and Cheese</t>
  </si>
  <si>
    <t>Cheddar Cheese Sauce</t>
  </si>
  <si>
    <t>White Cheese Sauce</t>
  </si>
  <si>
    <t>Macaroni &amp; Cheese</t>
  </si>
  <si>
    <t>Land O Lakes</t>
  </si>
  <si>
    <t>Prepared 25% Red Sodium and 50% Red Fat Macaroni and Cheese w WG</t>
  </si>
  <si>
    <t>Cheese Sauce</t>
  </si>
  <si>
    <t>Ultimate Cheddar Cheese Sauce</t>
  </si>
  <si>
    <t>Queso Blanco</t>
  </si>
  <si>
    <t>Ultimate White Cheese Sauce Blend</t>
  </si>
  <si>
    <t>39944000034500</t>
  </si>
  <si>
    <t>39940000034500</t>
  </si>
  <si>
    <t>43274000034500</t>
  </si>
  <si>
    <t>Cheese, Sliced American Yellow</t>
  </si>
  <si>
    <t>Cheese, Sliced American White</t>
  </si>
  <si>
    <t>Cheese, Cheddar Shredded</t>
  </si>
  <si>
    <t>Cheese, Mozzarella Shredded</t>
  </si>
  <si>
    <t>Mozzarella String Cheese</t>
  </si>
  <si>
    <t>Colby Cheese Stick</t>
  </si>
  <si>
    <t>Bongard's</t>
  </si>
  <si>
    <t>Process American Yellow 160 V Slice</t>
  </si>
  <si>
    <t>Land o Lakes</t>
  </si>
  <si>
    <t>10049-1</t>
  </si>
  <si>
    <t>46253000034500</t>
  </si>
  <si>
    <t>Process American White 160 V</t>
  </si>
  <si>
    <t>American Cheese Slices</t>
  </si>
  <si>
    <t>10050-1</t>
  </si>
  <si>
    <t>46219000034500</t>
  </si>
  <si>
    <t>Cheddar Feather Shred</t>
  </si>
  <si>
    <t>Shredded Mild Cheddar</t>
  </si>
  <si>
    <t>75519-1</t>
  </si>
  <si>
    <t>41749000034500</t>
  </si>
  <si>
    <t>Low Moisture Part Skim Mozzarella Feather Shred</t>
  </si>
  <si>
    <t xml:space="preserve">Shredded Mozzarella Cheese </t>
  </si>
  <si>
    <t>75507-1</t>
  </si>
  <si>
    <t>41698000034500</t>
  </si>
  <si>
    <t>String Cheese</t>
  </si>
  <si>
    <t>40295-1</t>
  </si>
  <si>
    <t>59701000034500</t>
  </si>
  <si>
    <t>Marble Jack Stick</t>
  </si>
  <si>
    <t>Co-Jack Cheese Sticks</t>
  </si>
  <si>
    <t>40293-1</t>
  </si>
  <si>
    <t>44877000034500</t>
  </si>
  <si>
    <t>Cheese Pizza, 4x6</t>
  </si>
  <si>
    <t>Cheese Pizza, Wedge</t>
  </si>
  <si>
    <t>Cheese Pizza, Individual</t>
  </si>
  <si>
    <t>Cheese Pizza, Stuffed Crust</t>
  </si>
  <si>
    <t>Pepperoni Pizza, 4x6</t>
  </si>
  <si>
    <t>Pepperoni Pizza, Wedge</t>
  </si>
  <si>
    <t>Pepperoni Pizza, Individual</t>
  </si>
  <si>
    <t>Pepperoni Pizza, Stuffed Crust</t>
  </si>
  <si>
    <t>Sausage Pizza, 4x6</t>
  </si>
  <si>
    <t>Turkey Taco Meat</t>
  </si>
  <si>
    <t>Turkey and Gravy</t>
  </si>
  <si>
    <t>Jennie O</t>
  </si>
  <si>
    <t>Turkey Taco Crumbles Fully Cooked</t>
  </si>
  <si>
    <t>Turkey Taco Filling</t>
  </si>
  <si>
    <t>Shredded Turkey &amp; Gravy Precooked CN</t>
  </si>
  <si>
    <t>Seasoned Cooked Diced Turkey in Gravy</t>
  </si>
  <si>
    <t>Turkey Breast Deli</t>
  </si>
  <si>
    <t>Turkey Ham</t>
  </si>
  <si>
    <t>Turkey Italian Combo</t>
  </si>
  <si>
    <t>Italian Turkey Combo Pack Sliced</t>
  </si>
  <si>
    <t>Turkey Ham Sliced 0.51 oz 5% Water Added CN</t>
  </si>
  <si>
    <t>Manufacturer Commercial Product Code (if different than Commodity)</t>
  </si>
  <si>
    <t>Oven Roasted Breast &amp; White Turkey Sliced .5 oz</t>
  </si>
  <si>
    <t>12/1.5 lb pkg</t>
  </si>
  <si>
    <t>12/1 lb pkg</t>
  </si>
  <si>
    <t>100124W</t>
  </si>
  <si>
    <t>100124D</t>
  </si>
  <si>
    <t>8/5 lb bags</t>
  </si>
  <si>
    <t>100124(W/D)</t>
  </si>
  <si>
    <t>4/7 lb bags</t>
  </si>
  <si>
    <t>6/5 lb bags</t>
  </si>
  <si>
    <t>4/8 lb bags</t>
  </si>
  <si>
    <t>4/5lb</t>
  </si>
  <si>
    <t>168/1oz IW</t>
  </si>
  <si>
    <t>Reduced Fat American Slices Yellow</t>
  </si>
  <si>
    <t>6/5lb</t>
  </si>
  <si>
    <t>6/5lb pkg</t>
  </si>
  <si>
    <t>6/106 oz pkg</t>
  </si>
  <si>
    <t>4/8lb pkg</t>
  </si>
  <si>
    <t>5/7.2lb pkg</t>
  </si>
  <si>
    <t>96/4.5 oz</t>
  </si>
  <si>
    <t>ConAgra</t>
  </si>
  <si>
    <t>The MAX Premium Pizza with Cheese</t>
  </si>
  <si>
    <t>77387-12584</t>
  </si>
  <si>
    <t>The Max Premium Pizza with Mozzarella Cheese/Mozzarella Cheese Sub</t>
  </si>
  <si>
    <t>77387-12655</t>
  </si>
  <si>
    <t>Schwan's</t>
  </si>
  <si>
    <t>TONY'S SMARTPIZZA WG Cheese Pizza 100% Mozz</t>
  </si>
  <si>
    <t>TONY'S SMARTPIZZA WG 4x6 Cheese Pizza 50/50</t>
  </si>
  <si>
    <t>Nardones</t>
  </si>
  <si>
    <t>4x6 Whole Wheat Cheese Pizza</t>
  </si>
  <si>
    <t>96WW2 4x6</t>
  </si>
  <si>
    <t>The Max Real Slice Pizza with Mozz/Mozz Sub</t>
  </si>
  <si>
    <t>77387-12680</t>
  </si>
  <si>
    <t>The MAX Real Slice Pizza with 100% Mozzarella Cheese</t>
  </si>
  <si>
    <t>77387-12687</t>
  </si>
  <si>
    <t>Nardone's</t>
  </si>
  <si>
    <t>Wedge Cheese Pizza on Soy Whole Wheat Crust</t>
  </si>
  <si>
    <t>96SWWED2</t>
  </si>
  <si>
    <t>Whole Wheat Wedge Cheese Pizza</t>
  </si>
  <si>
    <t>96WWED2</t>
  </si>
  <si>
    <t>TONYS SMARTPIZZA WG Classic Wedge 100% Mozzarella Cheese Pizza</t>
  </si>
  <si>
    <t>The Max Lunch A Round Cheese Pizza</t>
  </si>
  <si>
    <t>77387-12514</t>
  </si>
  <si>
    <t>The MAX Lunch A Round Cheese Pizza</t>
  </si>
  <si>
    <t>77387-12444</t>
  </si>
  <si>
    <t>TONY'S Deep Dish 5" WG LS Cheese Pizza</t>
  </si>
  <si>
    <t>6" Round Whole Wheat Cheese Pizza</t>
  </si>
  <si>
    <t>625WRM2</t>
  </si>
  <si>
    <t>The Max Stuffed Crust Pizza with Cheese/Cheese Sub</t>
  </si>
  <si>
    <t>77387-12671</t>
  </si>
  <si>
    <t>Whole Wheat Stuffed Crust Cheese/Cheese Substitute Pizza</t>
  </si>
  <si>
    <t>72WWSCMA2</t>
  </si>
  <si>
    <t>TONY'S Signature 7" 51% WG Stuffed Crust Cheese/Cheese Sub Pizza</t>
  </si>
  <si>
    <t>The MAX Premium Pizza with Fat Reduced Pepperoni</t>
  </si>
  <si>
    <t>77387-12585</t>
  </si>
  <si>
    <t>4x6 Whole Wheat Pepperoni Pizza</t>
  </si>
  <si>
    <t>96WWP2 4x6</t>
  </si>
  <si>
    <t>TONY'S SMARTPIZZA WG 4x6 Pepperoni Pizza 50/50 Cheese</t>
  </si>
  <si>
    <t>The MAX Real Slice Pizza with Fat Reduced Pepperoni</t>
  </si>
  <si>
    <t>77387-12686</t>
  </si>
  <si>
    <t>77387-12681</t>
  </si>
  <si>
    <t>Whole Wheat Wedge Coin Pepperoni Pizza</t>
  </si>
  <si>
    <t>C96WWEDP2</t>
  </si>
  <si>
    <t>TONYS SMARTPIZZA WG Classic Wedge 100% Pepperoni Pizza</t>
  </si>
  <si>
    <t>The Max Lunch A-Round Pizza with Turkey Pepperoni</t>
  </si>
  <si>
    <t>77387-12515</t>
  </si>
  <si>
    <t>TONY'S Deep Dish 5" WG LS Turkey Pepperoni Pizza</t>
  </si>
  <si>
    <t>TONY'S Deep Dish 5" 51% WG 100% Mozz Pepperoni Pizza</t>
  </si>
  <si>
    <t>6" Round Whole Wheat Pepperoni Pizza</t>
  </si>
  <si>
    <t>625WRMP2</t>
  </si>
  <si>
    <t>C625WRMP2</t>
  </si>
  <si>
    <t>The MAX Cheese Stuffed Crust Pizza with Fat Reduced Pepperoni</t>
  </si>
  <si>
    <t>77387-12682</t>
  </si>
  <si>
    <t>Whole Wheat Stuffed Crust Coin Pepperoni Pizza</t>
  </si>
  <si>
    <t>C72WWSCMP2</t>
  </si>
  <si>
    <t>TONY'S Signature 7" 51% WG Stuffed Crust Turkey Pepperoni CHS/CHS Sub Pizza</t>
  </si>
  <si>
    <t>TONY'S Signature 7" 51% WG Stuffed Crust Turkey Pepperoni Pizza</t>
  </si>
  <si>
    <t>The MAX Premium Pizza Turkey Sausage Pizza with Mozz Cheese/Cheese Sub</t>
  </si>
  <si>
    <t>77387-12703</t>
  </si>
  <si>
    <t>4x6 Whole Wheat Sausage Pizza</t>
  </si>
  <si>
    <t>96WWS2 4x6</t>
  </si>
  <si>
    <t>TONY'S SMARTPIZZA WG 4x6 Sausage Pizza 100% Mozz</t>
  </si>
  <si>
    <t>96/4.65 oz</t>
  </si>
  <si>
    <t>96/4.67 oz</t>
  </si>
  <si>
    <t>60/5.05 oz</t>
  </si>
  <si>
    <t>72/4.84 oz</t>
  </si>
  <si>
    <t>72/4.8 oz</t>
  </si>
  <si>
    <t>96/4.56 oz</t>
  </si>
  <si>
    <t>96/5.00 oz</t>
  </si>
  <si>
    <t>96/4.90 oz</t>
  </si>
  <si>
    <t>60/5.4 oz</t>
  </si>
  <si>
    <t>70/4.95 oz</t>
  </si>
  <si>
    <t>60/5.50 oz</t>
  </si>
  <si>
    <t>96/4.6 oz</t>
  </si>
  <si>
    <t>96/4.7 oz</t>
  </si>
  <si>
    <t>60/5.03 oz</t>
  </si>
  <si>
    <t>96/5.34 oz</t>
  </si>
  <si>
    <t>96/4.48 oz</t>
  </si>
  <si>
    <t>96/4.68 oz</t>
  </si>
  <si>
    <t>60/4.88 oz</t>
  </si>
  <si>
    <t>60/4.98 oz</t>
  </si>
  <si>
    <t>96/5.32 oz</t>
  </si>
  <si>
    <t>96/4.69 oz</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</si>
</sst>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0000_);_(&quot;$&quot;* \(#,##0.0000\);_(&quot;$&quot;* &quot;-&quot;??_);_(@_)"/>
    <numFmt numFmtId="165"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1"/>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46">
    <xf numFmtId="0" fontId="0" fillId="0" borderId="0" xfId="0"/>
    <xf numFmtId="0" fontId="0" fillId="0" borderId="0" xfId="0" applyAlignment="1">
      <alignment wrapText="1"/>
    </xf>
    <xf numFmtId="44" fontId="0" fillId="0" borderId="0" xfId="1" applyFont="1"/>
    <xf numFmtId="0" fontId="2" fillId="0" borderId="0" xfId="0" applyFont="1" applyAlignment="1">
      <alignment horizontal="center"/>
    </xf>
    <xf numFmtId="0" fontId="2" fillId="0" borderId="0" xfId="0" applyFont="1"/>
    <xf numFmtId="0" fontId="0" fillId="0" borderId="0" xfId="0" applyAlignment="1">
      <alignment horizontal="right"/>
    </xf>
    <xf numFmtId="0" fontId="0" fillId="0" borderId="5" xfId="0" applyBorder="1" applyAlignment="1">
      <alignment horizontal="right"/>
    </xf>
    <xf numFmtId="0" fontId="0" fillId="0" borderId="5" xfId="0" applyBorder="1" applyAlignment="1">
      <alignment wrapText="1"/>
    </xf>
    <xf numFmtId="0" fontId="0" fillId="0" borderId="8" xfId="0" applyBorder="1" applyAlignment="1">
      <alignment horizontal="right"/>
    </xf>
    <xf numFmtId="0" fontId="0" fillId="0" borderId="8" xfId="0" applyBorder="1" applyAlignment="1">
      <alignment wrapText="1"/>
    </xf>
    <xf numFmtId="0" fontId="0" fillId="0" borderId="11" xfId="0" applyBorder="1" applyAlignment="1">
      <alignment horizontal="right"/>
    </xf>
    <xf numFmtId="0" fontId="0" fillId="0" borderId="11" xfId="0" applyBorder="1" applyAlignment="1">
      <alignment wrapText="1"/>
    </xf>
    <xf numFmtId="0" fontId="0" fillId="0" borderId="13" xfId="0" applyBorder="1"/>
    <xf numFmtId="0" fontId="0" fillId="0" borderId="14" xfId="0" applyBorder="1"/>
    <xf numFmtId="0" fontId="0" fillId="0" borderId="15" xfId="0" applyBorder="1"/>
    <xf numFmtId="0" fontId="2" fillId="0" borderId="16" xfId="0" applyFont="1" applyBorder="1" applyAlignment="1">
      <alignment wrapText="1"/>
    </xf>
    <xf numFmtId="0" fontId="2" fillId="0" borderId="17" xfId="0" applyFont="1" applyBorder="1" applyAlignment="1">
      <alignment horizontal="right" wrapText="1"/>
    </xf>
    <xf numFmtId="0" fontId="2" fillId="0" borderId="17" xfId="0" applyFont="1" applyBorder="1" applyAlignment="1">
      <alignment wrapText="1"/>
    </xf>
    <xf numFmtId="0" fontId="0" fillId="0" borderId="4" xfId="0" applyBorder="1" applyAlignment="1">
      <alignment horizontal="left"/>
    </xf>
    <xf numFmtId="0" fontId="0" fillId="0" borderId="10" xfId="0" applyBorder="1" applyAlignment="1">
      <alignment horizontal="left"/>
    </xf>
    <xf numFmtId="0" fontId="0" fillId="0" borderId="7" xfId="0" applyBorder="1" applyAlignment="1">
      <alignment horizontal="left"/>
    </xf>
    <xf numFmtId="0" fontId="2" fillId="0" borderId="0" xfId="0" applyFont="1" applyAlignment="1">
      <alignment vertical="top" wrapText="1"/>
    </xf>
    <xf numFmtId="0" fontId="0" fillId="3" borderId="5" xfId="0" applyFill="1" applyBorder="1" applyProtection="1">
      <protection locked="0"/>
    </xf>
    <xf numFmtId="0" fontId="0" fillId="3" borderId="11" xfId="0" applyFill="1" applyBorder="1" applyProtection="1">
      <protection locked="0"/>
    </xf>
    <xf numFmtId="0" fontId="0" fillId="3" borderId="6" xfId="0" applyFill="1" applyBorder="1" applyProtection="1">
      <protection locked="0"/>
    </xf>
    <xf numFmtId="0" fontId="0" fillId="3" borderId="12" xfId="0"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0" fontId="0" fillId="0" borderId="5" xfId="0" applyFill="1" applyBorder="1" applyProtection="1"/>
    <xf numFmtId="0" fontId="0" fillId="0" borderId="11" xfId="0" applyFill="1" applyBorder="1" applyProtection="1"/>
    <xf numFmtId="0" fontId="2" fillId="0" borderId="17" xfId="0" applyFont="1" applyBorder="1" applyAlignment="1" applyProtection="1">
      <alignment wrapText="1"/>
    </xf>
    <xf numFmtId="0" fontId="2" fillId="0" borderId="17" xfId="1" applyNumberFormat="1" applyFont="1" applyBorder="1" applyAlignment="1" applyProtection="1">
      <alignment wrapText="1"/>
    </xf>
    <xf numFmtId="0" fontId="2" fillId="0" borderId="18" xfId="0" applyFont="1" applyBorder="1" applyAlignment="1" applyProtection="1">
      <alignment wrapText="1"/>
    </xf>
    <xf numFmtId="0" fontId="0" fillId="0" borderId="5" xfId="0" applyBorder="1" applyProtection="1"/>
    <xf numFmtId="44" fontId="0" fillId="0" borderId="5" xfId="1" applyFont="1" applyBorder="1" applyProtection="1"/>
    <xf numFmtId="0" fontId="0" fillId="0" borderId="11" xfId="0" applyBorder="1" applyProtection="1"/>
    <xf numFmtId="44" fontId="0" fillId="0" borderId="11" xfId="1" applyFont="1" applyBorder="1" applyProtection="1"/>
    <xf numFmtId="0" fontId="0" fillId="0" borderId="8" xfId="0" applyBorder="1" applyProtection="1"/>
    <xf numFmtId="0" fontId="0" fillId="0" borderId="8" xfId="0" applyFill="1" applyBorder="1" applyProtection="1"/>
    <xf numFmtId="44" fontId="0" fillId="0" borderId="8" xfId="1" applyFont="1" applyBorder="1" applyProtection="1"/>
    <xf numFmtId="164" fontId="0" fillId="0" borderId="5" xfId="1" applyNumberFormat="1" applyFont="1" applyBorder="1" applyProtection="1"/>
    <xf numFmtId="164" fontId="0" fillId="0" borderId="11" xfId="1" applyNumberFormat="1" applyFont="1" applyBorder="1" applyProtection="1"/>
    <xf numFmtId="164" fontId="0" fillId="0" borderId="8" xfId="1" applyNumberFormat="1" applyFont="1" applyBorder="1" applyProtection="1"/>
    <xf numFmtId="165" fontId="0" fillId="0" borderId="5" xfId="2" applyNumberFormat="1" applyFont="1" applyBorder="1" applyProtection="1"/>
    <xf numFmtId="165" fontId="0" fillId="0" borderId="8" xfId="2" applyNumberFormat="1" applyFont="1" applyBorder="1" applyProtection="1"/>
    <xf numFmtId="165" fontId="0" fillId="0" borderId="11" xfId="2" applyNumberFormat="1" applyFont="1" applyBorder="1" applyProtection="1"/>
    <xf numFmtId="0" fontId="0" fillId="2" borderId="1" xfId="0" applyFill="1" applyBorder="1" applyProtection="1">
      <protection locked="0"/>
    </xf>
    <xf numFmtId="0" fontId="0" fillId="3" borderId="1" xfId="0" applyFill="1" applyBorder="1"/>
    <xf numFmtId="0" fontId="0" fillId="4" borderId="5" xfId="0" applyFill="1" applyBorder="1" applyProtection="1"/>
    <xf numFmtId="0" fontId="0" fillId="4" borderId="6" xfId="0" applyFill="1" applyBorder="1" applyProtection="1">
      <protection locked="0"/>
    </xf>
    <xf numFmtId="0" fontId="0" fillId="4" borderId="11" xfId="0" applyFill="1" applyBorder="1" applyProtection="1"/>
    <xf numFmtId="0" fontId="0" fillId="4" borderId="12" xfId="0" applyFill="1" applyBorder="1" applyProtection="1">
      <protection locked="0"/>
    </xf>
    <xf numFmtId="0" fontId="0" fillId="0" borderId="24" xfId="0" applyBorder="1" applyProtection="1"/>
    <xf numFmtId="165" fontId="0" fillId="0" borderId="24" xfId="2" applyNumberFormat="1" applyFont="1" applyBorder="1" applyProtection="1"/>
    <xf numFmtId="0" fontId="0" fillId="3" borderId="24" xfId="0" applyFill="1" applyBorder="1" applyProtection="1">
      <protection locked="0"/>
    </xf>
    <xf numFmtId="0" fontId="0" fillId="0" borderId="24" xfId="0" applyFill="1" applyBorder="1" applyProtection="1"/>
    <xf numFmtId="164" fontId="0" fillId="0" borderId="24" xfId="1" applyNumberFormat="1" applyFont="1" applyBorder="1" applyProtection="1"/>
    <xf numFmtId="44" fontId="0" fillId="0" borderId="24" xfId="1" applyFont="1" applyBorder="1" applyProtection="1"/>
    <xf numFmtId="0" fontId="0" fillId="3" borderId="25" xfId="0" applyFill="1" applyBorder="1" applyProtection="1">
      <protection locked="0"/>
    </xf>
    <xf numFmtId="44" fontId="0" fillId="0" borderId="22" xfId="1" applyFont="1" applyBorder="1" applyProtection="1"/>
    <xf numFmtId="0" fontId="0" fillId="3" borderId="5"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0" fillId="3" borderId="24" xfId="0" applyFill="1" applyBorder="1" applyAlignment="1" applyProtection="1">
      <alignment horizontal="right"/>
      <protection locked="0"/>
    </xf>
    <xf numFmtId="0" fontId="2" fillId="0" borderId="20" xfId="0" applyFont="1" applyBorder="1" applyAlignment="1" applyProtection="1">
      <alignment wrapText="1"/>
    </xf>
    <xf numFmtId="0" fontId="2" fillId="0" borderId="20" xfId="1" applyNumberFormat="1" applyFont="1" applyBorder="1" applyAlignment="1" applyProtection="1">
      <alignment wrapText="1"/>
    </xf>
    <xf numFmtId="0" fontId="2" fillId="0" borderId="21" xfId="0" applyFont="1" applyBorder="1" applyAlignment="1" applyProtection="1">
      <alignment wrapText="1"/>
    </xf>
    <xf numFmtId="0" fontId="0" fillId="3" borderId="11" xfId="0" applyFont="1" applyFill="1" applyBorder="1" applyAlignment="1" applyProtection="1">
      <alignment horizontal="right"/>
      <protection locked="0"/>
    </xf>
    <xf numFmtId="0" fontId="0" fillId="4" borderId="24" xfId="0" applyFill="1" applyBorder="1" applyProtection="1"/>
    <xf numFmtId="0" fontId="0" fillId="0" borderId="0" xfId="0" applyProtection="1"/>
    <xf numFmtId="0" fontId="0" fillId="0" borderId="0" xfId="0" applyAlignment="1" applyProtection="1">
      <alignment horizontal="right"/>
    </xf>
    <xf numFmtId="0" fontId="2" fillId="0" borderId="0" xfId="0" applyFont="1" applyProtection="1"/>
    <xf numFmtId="44" fontId="0" fillId="0" borderId="0" xfId="1" applyFont="1" applyProtection="1"/>
    <xf numFmtId="0" fontId="2" fillId="0" borderId="16" xfId="0" applyFont="1" applyBorder="1" applyAlignment="1" applyProtection="1">
      <alignment wrapText="1"/>
    </xf>
    <xf numFmtId="0" fontId="2" fillId="0" borderId="17" xfId="0" applyFont="1" applyBorder="1" applyAlignment="1" applyProtection="1">
      <alignment horizontal="right" wrapText="1"/>
    </xf>
    <xf numFmtId="0" fontId="0" fillId="0" borderId="0" xfId="0" applyAlignment="1" applyProtection="1">
      <alignment wrapText="1"/>
    </xf>
    <xf numFmtId="0" fontId="0" fillId="0" borderId="28" xfId="0" applyBorder="1" applyProtection="1"/>
    <xf numFmtId="0" fontId="0" fillId="0" borderId="4" xfId="0" applyBorder="1" applyAlignment="1" applyProtection="1">
      <alignment horizontal="left"/>
    </xf>
    <xf numFmtId="0" fontId="0" fillId="0" borderId="5" xfId="0" applyBorder="1" applyAlignment="1" applyProtection="1">
      <alignment wrapText="1"/>
    </xf>
    <xf numFmtId="0" fontId="0" fillId="0" borderId="5" xfId="0" applyBorder="1" applyAlignment="1" applyProtection="1">
      <alignment horizontal="right"/>
    </xf>
    <xf numFmtId="0" fontId="0" fillId="0" borderId="29" xfId="0" applyBorder="1" applyProtection="1"/>
    <xf numFmtId="0" fontId="0" fillId="0" borderId="10" xfId="0" applyBorder="1" applyAlignment="1" applyProtection="1">
      <alignment horizontal="left"/>
    </xf>
    <xf numFmtId="0" fontId="0" fillId="0" borderId="11" xfId="0" applyBorder="1" applyAlignment="1" applyProtection="1">
      <alignment wrapText="1"/>
    </xf>
    <xf numFmtId="0" fontId="0" fillId="0" borderId="11" xfId="0" applyBorder="1" applyAlignment="1" applyProtection="1">
      <alignment horizontal="right"/>
    </xf>
    <xf numFmtId="0" fontId="0" fillId="0" borderId="1" xfId="0" applyBorder="1" applyProtection="1"/>
    <xf numFmtId="0" fontId="0" fillId="0" borderId="14" xfId="0" applyBorder="1" applyProtection="1"/>
    <xf numFmtId="0" fontId="0" fillId="0" borderId="23" xfId="0" applyBorder="1" applyAlignment="1" applyProtection="1">
      <alignment horizontal="left"/>
    </xf>
    <xf numFmtId="0" fontId="0" fillId="0" borderId="24" xfId="0" applyBorder="1" applyAlignment="1" applyProtection="1">
      <alignment wrapText="1"/>
    </xf>
    <xf numFmtId="0" fontId="0" fillId="0" borderId="24" xfId="0" applyBorder="1" applyAlignment="1" applyProtection="1">
      <alignment horizontal="right"/>
    </xf>
    <xf numFmtId="0" fontId="0" fillId="4" borderId="25" xfId="0" applyFill="1" applyBorder="1" applyProtection="1"/>
    <xf numFmtId="0" fontId="0" fillId="0" borderId="15" xfId="0" applyBorder="1" applyProtection="1"/>
    <xf numFmtId="0" fontId="0" fillId="4" borderId="12" xfId="0" applyFill="1" applyBorder="1" applyProtection="1"/>
    <xf numFmtId="0" fontId="0" fillId="0" borderId="0" xfId="0" applyProtection="1">
      <protection locked="0"/>
    </xf>
    <xf numFmtId="0" fontId="0" fillId="3" borderId="5" xfId="0" applyFill="1" applyBorder="1" applyAlignment="1">
      <alignment horizontal="right"/>
    </xf>
    <xf numFmtId="0" fontId="0" fillId="3" borderId="8" xfId="0" applyFill="1" applyBorder="1" applyAlignment="1">
      <alignment horizontal="right"/>
    </xf>
    <xf numFmtId="0" fontId="0" fillId="3" borderId="11" xfId="0" applyFill="1" applyBorder="1" applyAlignment="1">
      <alignment horizontal="right"/>
    </xf>
    <xf numFmtId="0" fontId="0" fillId="0" borderId="13" xfId="0" applyBorder="1" applyProtection="1"/>
    <xf numFmtId="0" fontId="0" fillId="0" borderId="7" xfId="0" applyBorder="1" applyAlignment="1" applyProtection="1">
      <alignment horizontal="left"/>
    </xf>
    <xf numFmtId="0" fontId="0" fillId="0" borderId="8" xfId="0" applyBorder="1" applyAlignment="1" applyProtection="1">
      <alignment wrapText="1"/>
    </xf>
    <xf numFmtId="0" fontId="0" fillId="0" borderId="8" xfId="0" applyBorder="1" applyAlignment="1" applyProtection="1">
      <alignment horizontal="right"/>
    </xf>
    <xf numFmtId="0" fontId="0" fillId="3" borderId="8" xfId="0" applyFill="1" applyBorder="1" applyAlignment="1" applyProtection="1">
      <alignment horizontal="right"/>
      <protection locked="0"/>
    </xf>
    <xf numFmtId="0" fontId="2" fillId="0" borderId="19" xfId="0" applyFont="1" applyBorder="1" applyAlignment="1" applyProtection="1">
      <alignment wrapText="1"/>
    </xf>
    <xf numFmtId="0" fontId="2" fillId="0" borderId="20" xfId="0" applyFont="1" applyBorder="1" applyAlignment="1" applyProtection="1">
      <alignment horizontal="right" wrapText="1"/>
    </xf>
    <xf numFmtId="0" fontId="0" fillId="0" borderId="4" xfId="0" applyFont="1" applyBorder="1" applyAlignment="1" applyProtection="1">
      <alignment wrapText="1"/>
    </xf>
    <xf numFmtId="0" fontId="0" fillId="0" borderId="5" xfId="0" applyFont="1" applyBorder="1" applyAlignment="1" applyProtection="1">
      <alignment wrapText="1"/>
    </xf>
    <xf numFmtId="0" fontId="0" fillId="0" borderId="5" xfId="0" applyFont="1" applyBorder="1" applyAlignment="1" applyProtection="1">
      <alignment horizontal="right" wrapText="1"/>
    </xf>
    <xf numFmtId="0" fontId="0" fillId="0" borderId="10" xfId="0" applyFont="1" applyBorder="1" applyAlignment="1" applyProtection="1">
      <alignment horizontal="left"/>
    </xf>
    <xf numFmtId="0" fontId="0" fillId="0" borderId="11" xfId="0" applyFont="1" applyBorder="1" applyAlignment="1" applyProtection="1">
      <alignment wrapText="1"/>
    </xf>
    <xf numFmtId="0" fontId="0" fillId="0" borderId="11" xfId="0" applyFont="1" applyBorder="1" applyAlignment="1" applyProtection="1">
      <alignment horizontal="right"/>
    </xf>
    <xf numFmtId="0" fontId="0" fillId="0" borderId="5" xfId="0" applyFont="1" applyBorder="1" applyAlignment="1" applyProtection="1">
      <alignment horizontal="right"/>
    </xf>
    <xf numFmtId="0" fontId="0" fillId="0" borderId="15" xfId="0" applyFill="1" applyBorder="1" applyProtection="1"/>
    <xf numFmtId="0" fontId="0" fillId="0" borderId="0" xfId="0" applyBorder="1" applyProtection="1"/>
    <xf numFmtId="44" fontId="0" fillId="0" borderId="0" xfId="1" applyFont="1" applyBorder="1" applyProtection="1"/>
    <xf numFmtId="0" fontId="0" fillId="0" borderId="13" xfId="0" applyFont="1" applyBorder="1" applyProtection="1"/>
    <xf numFmtId="44" fontId="1" fillId="0" borderId="5" xfId="1" applyFont="1" applyBorder="1" applyProtection="1"/>
    <xf numFmtId="0" fontId="0" fillId="0" borderId="0" xfId="0" applyFont="1" applyAlignment="1" applyProtection="1">
      <alignment wrapText="1"/>
    </xf>
    <xf numFmtId="164" fontId="0" fillId="0" borderId="5" xfId="1" applyNumberFormat="1" applyFont="1" applyBorder="1" applyAlignment="1" applyProtection="1">
      <alignment wrapText="1"/>
    </xf>
    <xf numFmtId="0" fontId="0" fillId="4" borderId="6" xfId="0" applyFill="1" applyBorder="1" applyProtection="1"/>
    <xf numFmtId="0" fontId="0" fillId="3" borderId="6" xfId="0" applyFont="1" applyFill="1" applyBorder="1" applyAlignment="1" applyProtection="1">
      <alignment wrapText="1"/>
      <protection locked="0"/>
    </xf>
    <xf numFmtId="0" fontId="0" fillId="3" borderId="5" xfId="0" applyFont="1" applyFill="1" applyBorder="1" applyAlignment="1" applyProtection="1">
      <alignment wrapText="1"/>
      <protection locked="0"/>
    </xf>
    <xf numFmtId="0" fontId="0" fillId="3" borderId="5" xfId="0" applyFont="1" applyFill="1" applyBorder="1" applyAlignment="1" applyProtection="1">
      <alignment horizontal="right" wrapText="1"/>
      <protection locked="0"/>
    </xf>
    <xf numFmtId="0" fontId="0" fillId="0" borderId="22" xfId="0" applyBorder="1" applyProtection="1"/>
    <xf numFmtId="165" fontId="0" fillId="0" borderId="22" xfId="2" applyNumberFormat="1" applyFont="1" applyBorder="1" applyProtection="1"/>
    <xf numFmtId="0" fontId="0" fillId="3" borderId="22" xfId="0" applyFill="1" applyBorder="1" applyProtection="1">
      <protection locked="0"/>
    </xf>
    <xf numFmtId="0" fontId="0" fillId="0" borderId="22" xfId="0" applyFill="1" applyBorder="1" applyProtection="1"/>
    <xf numFmtId="164" fontId="0" fillId="0" borderId="22" xfId="1" applyNumberFormat="1" applyFont="1" applyBorder="1" applyProtection="1"/>
    <xf numFmtId="0" fontId="0" fillId="3" borderId="31" xfId="0" applyFill="1" applyBorder="1" applyProtection="1">
      <protection locked="0"/>
    </xf>
    <xf numFmtId="0" fontId="0" fillId="0" borderId="30" xfId="0" applyBorder="1" applyAlignment="1" applyProtection="1">
      <alignment horizontal="left"/>
    </xf>
    <xf numFmtId="0" fontId="0" fillId="0" borderId="22" xfId="0" applyBorder="1" applyAlignment="1" applyProtection="1">
      <alignment wrapText="1"/>
    </xf>
    <xf numFmtId="0" fontId="0" fillId="0" borderId="22" xfId="0" applyBorder="1" applyAlignment="1" applyProtection="1">
      <alignment horizontal="right"/>
    </xf>
    <xf numFmtId="0" fontId="0" fillId="0" borderId="8" xfId="0" applyFill="1" applyBorder="1" applyAlignment="1" applyProtection="1">
      <alignment horizontal="right"/>
    </xf>
    <xf numFmtId="0" fontId="0" fillId="0" borderId="26" xfId="0" applyBorder="1" applyProtection="1"/>
    <xf numFmtId="0" fontId="0" fillId="0" borderId="32" xfId="0" applyBorder="1" applyProtection="1"/>
    <xf numFmtId="0" fontId="0" fillId="0" borderId="27" xfId="0" applyBorder="1" applyProtection="1"/>
    <xf numFmtId="0" fontId="0" fillId="3" borderId="22" xfId="0" applyFill="1" applyBorder="1" applyAlignment="1" applyProtection="1">
      <alignment horizontal="right"/>
      <protection locked="0"/>
    </xf>
    <xf numFmtId="0" fontId="0" fillId="0" borderId="4" xfId="0" applyFill="1" applyBorder="1" applyProtection="1"/>
    <xf numFmtId="0" fontId="0" fillId="0" borderId="7" xfId="0" applyFill="1" applyBorder="1" applyProtection="1"/>
    <xf numFmtId="0" fontId="0" fillId="0" borderId="10" xfId="0" applyFill="1" applyBorder="1" applyProtection="1"/>
    <xf numFmtId="0" fontId="0" fillId="4" borderId="4" xfId="0" applyFill="1" applyBorder="1" applyProtection="1"/>
    <xf numFmtId="0" fontId="0" fillId="4" borderId="7" xfId="0" applyFill="1" applyBorder="1" applyProtection="1"/>
    <xf numFmtId="0" fontId="0" fillId="4" borderId="9" xfId="0" applyFill="1" applyBorder="1" applyProtection="1">
      <protection locked="0"/>
    </xf>
    <xf numFmtId="0" fontId="0" fillId="4" borderId="10" xfId="0" applyFill="1" applyBorder="1" applyProtection="1"/>
    <xf numFmtId="165" fontId="0" fillId="0" borderId="5" xfId="2" applyNumberFormat="1" applyFont="1" applyBorder="1" applyAlignment="1" applyProtection="1">
      <alignment wrapText="1"/>
    </xf>
    <xf numFmtId="0" fontId="0" fillId="2" borderId="2" xfId="0" applyFill="1" applyBorder="1" applyAlignment="1" applyProtection="1">
      <alignment horizontal="center"/>
    </xf>
    <xf numFmtId="0" fontId="0" fillId="2" borderId="3" xfId="0" applyFill="1" applyBorder="1" applyAlignment="1" applyProtection="1">
      <alignment horizontal="center"/>
    </xf>
    <xf numFmtId="0" fontId="0" fillId="2" borderId="2" xfId="0" applyFill="1" applyBorder="1" applyAlignment="1">
      <alignment horizontal="center"/>
    </xf>
    <xf numFmtId="0" fontId="0" fillId="2" borderId="3" xfId="0"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33"/>
  <sheetViews>
    <sheetView tabSelected="1" topLeftCell="A4" workbookViewId="0">
      <selection activeCell="A15" sqref="A15"/>
    </sheetView>
  </sheetViews>
  <sheetFormatPr defaultRowHeight="14.4" x14ac:dyDescent="0.3"/>
  <cols>
    <col min="1" max="1" width="98.5546875" bestFit="1" customWidth="1"/>
    <col min="2" max="2" width="15.44140625" bestFit="1" customWidth="1"/>
  </cols>
  <sheetData>
    <row r="1" spans="1:1" x14ac:dyDescent="0.3">
      <c r="A1" s="3" t="s">
        <v>17</v>
      </c>
    </row>
    <row r="2" spans="1:1" x14ac:dyDescent="0.3">
      <c r="A2" s="3" t="s">
        <v>18</v>
      </c>
    </row>
    <row r="3" spans="1:1" x14ac:dyDescent="0.3">
      <c r="A3" s="3" t="s">
        <v>50</v>
      </c>
    </row>
    <row r="4" spans="1:1" ht="15" thickBot="1" x14ac:dyDescent="0.35">
      <c r="A4" s="3" t="s">
        <v>16</v>
      </c>
    </row>
    <row r="5" spans="1:1" ht="15" thickBot="1" x14ac:dyDescent="0.35">
      <c r="A5" s="46"/>
    </row>
    <row r="6" spans="1:1" x14ac:dyDescent="0.3">
      <c r="A6" s="3" t="s">
        <v>21</v>
      </c>
    </row>
    <row r="8" spans="1:1" x14ac:dyDescent="0.3">
      <c r="A8" s="4" t="s">
        <v>10</v>
      </c>
    </row>
    <row r="9" spans="1:1" x14ac:dyDescent="0.3">
      <c r="A9" t="s">
        <v>20</v>
      </c>
    </row>
    <row r="10" spans="1:1" x14ac:dyDescent="0.3">
      <c r="A10" t="s">
        <v>14</v>
      </c>
    </row>
    <row r="11" spans="1:1" ht="28.8" x14ac:dyDescent="0.3">
      <c r="A11" s="1" t="s">
        <v>43</v>
      </c>
    </row>
    <row r="12" spans="1:1" x14ac:dyDescent="0.3">
      <c r="A12" s="1" t="s">
        <v>15</v>
      </c>
    </row>
    <row r="13" spans="1:1" x14ac:dyDescent="0.3">
      <c r="A13" t="s">
        <v>27</v>
      </c>
    </row>
    <row r="14" spans="1:1" ht="28.8" x14ac:dyDescent="0.3">
      <c r="A14" s="1" t="s">
        <v>37</v>
      </c>
    </row>
    <row r="15" spans="1:1" ht="28.8" x14ac:dyDescent="0.3">
      <c r="A15" s="1" t="s">
        <v>38</v>
      </c>
    </row>
    <row r="16" spans="1:1" ht="28.8" x14ac:dyDescent="0.3">
      <c r="A16" s="1" t="s">
        <v>39</v>
      </c>
    </row>
    <row r="17" spans="1:1" ht="28.8" x14ac:dyDescent="0.3">
      <c r="A17" s="1" t="s">
        <v>49</v>
      </c>
    </row>
    <row r="18" spans="1:1" x14ac:dyDescent="0.3">
      <c r="A18" s="1" t="s">
        <v>40</v>
      </c>
    </row>
    <row r="19" spans="1:1" ht="28.8" x14ac:dyDescent="0.3">
      <c r="A19" s="1" t="s">
        <v>41</v>
      </c>
    </row>
    <row r="20" spans="1:1" ht="28.8" x14ac:dyDescent="0.3">
      <c r="A20" s="1" t="s">
        <v>42</v>
      </c>
    </row>
    <row r="21" spans="1:1" x14ac:dyDescent="0.3">
      <c r="A21" t="s">
        <v>44</v>
      </c>
    </row>
    <row r="22" spans="1:1" ht="28.8" x14ac:dyDescent="0.3">
      <c r="A22" s="1" t="s">
        <v>45</v>
      </c>
    </row>
    <row r="23" spans="1:1" ht="28.8" x14ac:dyDescent="0.3">
      <c r="A23" s="1" t="s">
        <v>24</v>
      </c>
    </row>
    <row r="24" spans="1:1" x14ac:dyDescent="0.3">
      <c r="A24" t="s">
        <v>25</v>
      </c>
    </row>
    <row r="25" spans="1:1" ht="28.8" x14ac:dyDescent="0.3">
      <c r="A25" s="1" t="s">
        <v>22</v>
      </c>
    </row>
    <row r="26" spans="1:1" ht="28.8" x14ac:dyDescent="0.3">
      <c r="A26" s="1" t="s">
        <v>23</v>
      </c>
    </row>
    <row r="27" spans="1:1" x14ac:dyDescent="0.3">
      <c r="A27" t="s">
        <v>48</v>
      </c>
    </row>
    <row r="28" spans="1:1" x14ac:dyDescent="0.3">
      <c r="A28" t="s">
        <v>13</v>
      </c>
    </row>
    <row r="29" spans="1:1" x14ac:dyDescent="0.3">
      <c r="A29" t="s">
        <v>13</v>
      </c>
    </row>
    <row r="30" spans="1:1" x14ac:dyDescent="0.3">
      <c r="A30" t="s">
        <v>13</v>
      </c>
    </row>
    <row r="31" spans="1:1" x14ac:dyDescent="0.3">
      <c r="A31" t="s">
        <v>13</v>
      </c>
    </row>
    <row r="32" spans="1:1" x14ac:dyDescent="0.3">
      <c r="A32" t="s">
        <v>13</v>
      </c>
    </row>
    <row r="33" spans="1:1" x14ac:dyDescent="0.3">
      <c r="A33" t="s">
        <v>13</v>
      </c>
    </row>
  </sheetData>
  <sheetProtection algorithmName="SHA-512" hashValue="Hfi/zLOrTmxniaEle+sHlI/5cL9/zu0QtzXz52hIJafqD7SbWy7ka/bz2edZS0Am25grOfWtQPOP7DuLl2mICQ==" saltValue="VvoXQSzgnjJaDWclTtuD7A==" spinCount="100000" sheet="1" objects="1" scenarios="1" formatCells="0"/>
  <pageMargins left="0.7" right="0.7" top="0.75" bottom="0.75" header="0.3" footer="0.3"/>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
  <sheetViews>
    <sheetView workbookViewId="0">
      <pane xSplit="3" ySplit="3" topLeftCell="D4" activePane="bottomRight" state="frozen"/>
      <selection pane="topRight" activeCell="D1" sqref="D1"/>
      <selection pane="bottomLeft" activeCell="A4" sqref="A4"/>
      <selection pane="bottomRight" activeCell="C8" sqref="C8"/>
    </sheetView>
  </sheetViews>
  <sheetFormatPr defaultColWidth="13.109375" defaultRowHeight="14.4" x14ac:dyDescent="0.3"/>
  <cols>
    <col min="1" max="1" width="26.109375" style="68" customWidth="1"/>
    <col min="2" max="2" width="19.44140625" style="69" customWidth="1"/>
    <col min="3" max="3" width="21.109375" style="68" bestFit="1" customWidth="1"/>
    <col min="4" max="4" width="14.33203125" style="68" customWidth="1"/>
    <col min="5" max="5" width="12.6640625" style="68" bestFit="1" customWidth="1"/>
    <col min="6" max="9" width="13.109375" style="68"/>
    <col min="10" max="10" width="20.33203125" style="68" customWidth="1"/>
    <col min="11" max="14" width="13.109375" style="68"/>
    <col min="15" max="15" width="13.109375" style="71"/>
    <col min="16" max="17" width="13.109375" style="68"/>
    <col min="18" max="18" width="16.33203125" style="68" customWidth="1"/>
    <col min="19" max="19" width="13.109375" style="68"/>
    <col min="20" max="20" width="22.33203125" style="68" customWidth="1"/>
    <col min="21" max="21" width="19.109375" style="68" customWidth="1"/>
    <col min="22" max="22" width="18.33203125" style="68" customWidth="1"/>
    <col min="23" max="16384" width="13.109375" style="68"/>
  </cols>
  <sheetData>
    <row r="1" spans="1:24" ht="15" thickBot="1" x14ac:dyDescent="0.35">
      <c r="C1" s="70" t="s">
        <v>11</v>
      </c>
      <c r="D1" s="142">
        <f>Instructions!A5</f>
        <v>0</v>
      </c>
      <c r="E1" s="143"/>
    </row>
    <row r="2" spans="1:24" ht="15" thickBot="1" x14ac:dyDescent="0.35"/>
    <row r="3" spans="1:24" s="74" customFormat="1" ht="87" thickBot="1" x14ac:dyDescent="0.35">
      <c r="A3" s="100" t="s">
        <v>8</v>
      </c>
      <c r="B3" s="63" t="s">
        <v>1</v>
      </c>
      <c r="C3" s="63" t="s">
        <v>0</v>
      </c>
      <c r="D3" s="73" t="s">
        <v>137</v>
      </c>
      <c r="E3" s="101" t="s">
        <v>4</v>
      </c>
      <c r="F3" s="63" t="s">
        <v>2</v>
      </c>
      <c r="G3" s="63" t="s">
        <v>9</v>
      </c>
      <c r="H3" s="63" t="s">
        <v>46</v>
      </c>
      <c r="I3" s="63" t="s">
        <v>12</v>
      </c>
      <c r="J3" s="63" t="s">
        <v>28</v>
      </c>
      <c r="K3" s="63" t="s">
        <v>30</v>
      </c>
      <c r="L3" s="63" t="s">
        <v>31</v>
      </c>
      <c r="M3" s="63" t="s">
        <v>3</v>
      </c>
      <c r="N3" s="63" t="s">
        <v>33</v>
      </c>
      <c r="O3" s="63" t="s">
        <v>34</v>
      </c>
      <c r="P3" s="64" t="s">
        <v>35</v>
      </c>
      <c r="Q3" s="64" t="s">
        <v>36</v>
      </c>
      <c r="R3" s="63" t="s">
        <v>5</v>
      </c>
      <c r="S3" s="63" t="s">
        <v>6</v>
      </c>
      <c r="T3" s="63" t="s">
        <v>7</v>
      </c>
      <c r="U3" s="63" t="s">
        <v>32</v>
      </c>
      <c r="V3" s="63" t="s">
        <v>19</v>
      </c>
      <c r="W3" s="63" t="s">
        <v>47</v>
      </c>
      <c r="X3" s="65" t="s">
        <v>26</v>
      </c>
    </row>
    <row r="4" spans="1:24" s="114" customFormat="1" ht="43.2" x14ac:dyDescent="0.3">
      <c r="A4" s="112" t="s">
        <v>53</v>
      </c>
      <c r="B4" s="102" t="s">
        <v>29</v>
      </c>
      <c r="C4" s="103" t="s">
        <v>57</v>
      </c>
      <c r="D4" s="119"/>
      <c r="E4" s="104" t="s">
        <v>58</v>
      </c>
      <c r="F4" s="103" t="s">
        <v>156</v>
      </c>
      <c r="G4" s="103">
        <v>96</v>
      </c>
      <c r="H4" s="141">
        <v>940000</v>
      </c>
      <c r="I4" s="118"/>
      <c r="J4" s="118"/>
      <c r="K4" s="103">
        <v>110149</v>
      </c>
      <c r="L4" s="42">
        <v>0.39560000000000001</v>
      </c>
      <c r="M4" s="103">
        <v>10</v>
      </c>
      <c r="N4" s="115">
        <v>3.96</v>
      </c>
      <c r="O4" s="113">
        <f>I4+N4</f>
        <v>3.96</v>
      </c>
      <c r="P4" s="113">
        <f>O4/G4</f>
        <v>4.1250000000000002E-2</v>
      </c>
      <c r="Q4" s="113">
        <f>P4*H4</f>
        <v>38775</v>
      </c>
      <c r="R4" s="118"/>
      <c r="S4" s="118"/>
      <c r="T4" s="118"/>
      <c r="U4" s="113" t="str">
        <f>IF(R4="Y",S4-N4-T4,"N/A")</f>
        <v>N/A</v>
      </c>
      <c r="V4" s="118"/>
      <c r="W4" s="103">
        <v>9300</v>
      </c>
      <c r="X4" s="117"/>
    </row>
    <row r="5" spans="1:24" ht="29.4" thickBot="1" x14ac:dyDescent="0.35">
      <c r="A5" s="89"/>
      <c r="B5" s="105" t="s">
        <v>56</v>
      </c>
      <c r="C5" s="106" t="s">
        <v>59</v>
      </c>
      <c r="D5" s="66"/>
      <c r="E5" s="107" t="s">
        <v>60</v>
      </c>
      <c r="F5" s="35" t="s">
        <v>156</v>
      </c>
      <c r="G5" s="35">
        <v>96</v>
      </c>
      <c r="H5" s="45">
        <v>940000</v>
      </c>
      <c r="I5" s="23"/>
      <c r="J5" s="23"/>
      <c r="K5" s="29">
        <v>110149</v>
      </c>
      <c r="L5" s="41">
        <v>0.39560000000000001</v>
      </c>
      <c r="M5" s="35">
        <v>15</v>
      </c>
      <c r="N5" s="41">
        <v>5.93</v>
      </c>
      <c r="O5" s="36">
        <f>I5+N5</f>
        <v>5.93</v>
      </c>
      <c r="P5" s="36">
        <f>O5/G5</f>
        <v>6.177083333333333E-2</v>
      </c>
      <c r="Q5" s="36">
        <f>P5*H5</f>
        <v>58064.583333333328</v>
      </c>
      <c r="R5" s="23"/>
      <c r="S5" s="23"/>
      <c r="T5" s="23"/>
      <c r="U5" s="36" t="str">
        <f>IF(R5="Y",S5-N5-T5,"N/A")</f>
        <v>N/A</v>
      </c>
      <c r="V5" s="23"/>
      <c r="W5" s="35">
        <v>9300</v>
      </c>
      <c r="X5" s="25"/>
    </row>
    <row r="6" spans="1:24" ht="43.2" x14ac:dyDescent="0.3">
      <c r="A6" s="95" t="s">
        <v>54</v>
      </c>
      <c r="B6" s="102" t="s">
        <v>29</v>
      </c>
      <c r="C6" s="77" t="s">
        <v>61</v>
      </c>
      <c r="D6" s="60"/>
      <c r="E6" s="108" t="s">
        <v>62</v>
      </c>
      <c r="F6" s="33" t="s">
        <v>156</v>
      </c>
      <c r="G6" s="33">
        <v>96</v>
      </c>
      <c r="H6" s="43">
        <v>560000</v>
      </c>
      <c r="I6" s="22"/>
      <c r="J6" s="22"/>
      <c r="K6" s="28">
        <v>110149</v>
      </c>
      <c r="L6" s="40">
        <v>0.39560000000000001</v>
      </c>
      <c r="M6" s="33">
        <v>10</v>
      </c>
      <c r="N6" s="40">
        <v>3.96</v>
      </c>
      <c r="O6" s="34">
        <f t="shared" ref="O6:O7" si="0">I6+N6</f>
        <v>3.96</v>
      </c>
      <c r="P6" s="34">
        <f t="shared" ref="P6:P9" si="1">O6/G6</f>
        <v>4.1250000000000002E-2</v>
      </c>
      <c r="Q6" s="34">
        <f t="shared" ref="Q6:Q9" si="2">P6*H6</f>
        <v>23100</v>
      </c>
      <c r="R6" s="22"/>
      <c r="S6" s="22"/>
      <c r="T6" s="22"/>
      <c r="U6" s="34" t="str">
        <f t="shared" ref="U6:U9" si="3">IF(R6="Y",S6-N6-T6,"N/A")</f>
        <v>N/A</v>
      </c>
      <c r="V6" s="22"/>
      <c r="W6" s="33">
        <v>8000</v>
      </c>
      <c r="X6" s="24"/>
    </row>
    <row r="7" spans="1:24" ht="29.4" thickBot="1" x14ac:dyDescent="0.35">
      <c r="A7" s="109"/>
      <c r="B7" s="105" t="s">
        <v>56</v>
      </c>
      <c r="C7" s="81" t="s">
        <v>63</v>
      </c>
      <c r="D7" s="61"/>
      <c r="E7" s="107" t="s">
        <v>64</v>
      </c>
      <c r="F7" s="35" t="s">
        <v>156</v>
      </c>
      <c r="G7" s="35">
        <v>96</v>
      </c>
      <c r="H7" s="45">
        <v>560000</v>
      </c>
      <c r="I7" s="23"/>
      <c r="J7" s="23"/>
      <c r="K7" s="29">
        <v>110149</v>
      </c>
      <c r="L7" s="41">
        <v>0.39560000000000001</v>
      </c>
      <c r="M7" s="35">
        <v>15</v>
      </c>
      <c r="N7" s="41">
        <v>5.93</v>
      </c>
      <c r="O7" s="36">
        <f t="shared" si="0"/>
        <v>5.93</v>
      </c>
      <c r="P7" s="36">
        <f t="shared" si="1"/>
        <v>6.177083333333333E-2</v>
      </c>
      <c r="Q7" s="36">
        <f t="shared" si="2"/>
        <v>34591.666666666664</v>
      </c>
      <c r="R7" s="23"/>
      <c r="S7" s="23"/>
      <c r="T7" s="23"/>
      <c r="U7" s="36" t="str">
        <f t="shared" si="3"/>
        <v>N/A</v>
      </c>
      <c r="V7" s="23"/>
      <c r="W7" s="35">
        <v>8000</v>
      </c>
      <c r="X7" s="25"/>
    </row>
    <row r="8" spans="1:24" ht="43.2" x14ac:dyDescent="0.3">
      <c r="A8" s="95" t="s">
        <v>55</v>
      </c>
      <c r="B8" s="102" t="s">
        <v>29</v>
      </c>
      <c r="C8" s="77" t="s">
        <v>65</v>
      </c>
      <c r="D8" s="60"/>
      <c r="E8" s="108" t="s">
        <v>66</v>
      </c>
      <c r="F8" s="33" t="s">
        <v>156</v>
      </c>
      <c r="G8" s="33">
        <v>96</v>
      </c>
      <c r="H8" s="43">
        <v>240000</v>
      </c>
      <c r="I8" s="22"/>
      <c r="J8" s="22"/>
      <c r="K8" s="28">
        <v>110149</v>
      </c>
      <c r="L8" s="40">
        <v>0.39560000000000001</v>
      </c>
      <c r="M8" s="33">
        <v>10</v>
      </c>
      <c r="N8" s="40">
        <v>3.96</v>
      </c>
      <c r="O8" s="34">
        <f t="shared" ref="O8:O9" si="4">I8+N8</f>
        <v>3.96</v>
      </c>
      <c r="P8" s="34">
        <f t="shared" si="1"/>
        <v>4.1250000000000002E-2</v>
      </c>
      <c r="Q8" s="34">
        <f t="shared" si="2"/>
        <v>9900</v>
      </c>
      <c r="R8" s="22"/>
      <c r="S8" s="22"/>
      <c r="T8" s="22"/>
      <c r="U8" s="34" t="str">
        <f t="shared" si="3"/>
        <v>N/A</v>
      </c>
      <c r="V8" s="22"/>
      <c r="W8" s="48"/>
      <c r="X8" s="116"/>
    </row>
    <row r="9" spans="1:24" ht="29.4" thickBot="1" x14ac:dyDescent="0.35">
      <c r="A9" s="109"/>
      <c r="B9" s="105" t="s">
        <v>56</v>
      </c>
      <c r="C9" s="81" t="s">
        <v>67</v>
      </c>
      <c r="D9" s="23"/>
      <c r="E9" s="107" t="s">
        <v>68</v>
      </c>
      <c r="F9" s="35" t="s">
        <v>156</v>
      </c>
      <c r="G9" s="35">
        <v>96</v>
      </c>
      <c r="H9" s="45">
        <v>240000</v>
      </c>
      <c r="I9" s="23"/>
      <c r="J9" s="23"/>
      <c r="K9" s="35">
        <v>110149</v>
      </c>
      <c r="L9" s="42">
        <v>0.39560000000000001</v>
      </c>
      <c r="M9" s="35">
        <v>15</v>
      </c>
      <c r="N9" s="41">
        <v>5.93</v>
      </c>
      <c r="O9" s="36">
        <f t="shared" si="4"/>
        <v>5.93</v>
      </c>
      <c r="P9" s="36">
        <f t="shared" si="1"/>
        <v>6.177083333333333E-2</v>
      </c>
      <c r="Q9" s="36">
        <f t="shared" si="2"/>
        <v>14825</v>
      </c>
      <c r="R9" s="23"/>
      <c r="S9" s="23"/>
      <c r="T9" s="23"/>
      <c r="U9" s="36" t="str">
        <f t="shared" si="3"/>
        <v>N/A</v>
      </c>
      <c r="V9" s="23"/>
      <c r="W9" s="50"/>
      <c r="X9" s="90"/>
    </row>
    <row r="10" spans="1:24" x14ac:dyDescent="0.3">
      <c r="D10" s="110"/>
      <c r="E10" s="110"/>
      <c r="F10" s="110"/>
      <c r="G10" s="110"/>
      <c r="H10" s="110"/>
      <c r="I10" s="110"/>
      <c r="J10" s="110"/>
      <c r="K10" s="110"/>
      <c r="L10" s="110"/>
      <c r="M10" s="110"/>
      <c r="N10" s="110"/>
      <c r="O10" s="111"/>
      <c r="P10" s="110"/>
      <c r="Q10" s="110"/>
      <c r="R10" s="110"/>
      <c r="S10" s="110"/>
      <c r="T10" s="110"/>
      <c r="U10" s="110"/>
      <c r="V10" s="110"/>
      <c r="W10" s="110"/>
      <c r="X10" s="110"/>
    </row>
  </sheetData>
  <sheetProtection algorithmName="SHA-512" hashValue="79KwBLtre5Li6Scs/AE+uKD7HRqrX06tEN6SiEb81j4bCZEQFk5xM9AlB4hZN5wbDdOud9zz7H30+YBnqTPtwg==" saltValue="wvAmtsLkH3wwpLjrioD4wQ==" spinCount="100000" sheet="1" objects="1" scenarios="1" formatCells="0"/>
  <mergeCells count="1">
    <mergeCell ref="D1:E1"/>
  </mergeCells>
  <pageMargins left="0.7" right="0.7" top="0.75" bottom="0.75" header="0.3" footer="0.3"/>
  <pageSetup paperSize="5"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
  <sheetViews>
    <sheetView workbookViewId="0">
      <pane xSplit="3" ySplit="3" topLeftCell="D4" activePane="bottomRight" state="frozen"/>
      <selection pane="topRight" activeCell="D1" sqref="D1"/>
      <selection pane="bottomLeft" activeCell="A4" sqref="A4"/>
      <selection pane="bottomRight" activeCell="C3" sqref="C3"/>
    </sheetView>
  </sheetViews>
  <sheetFormatPr defaultColWidth="13.109375" defaultRowHeight="14.4" x14ac:dyDescent="0.3"/>
  <cols>
    <col min="1" max="1" width="13.33203125" style="68" bestFit="1" customWidth="1"/>
    <col min="2" max="2" width="18" style="69" bestFit="1" customWidth="1"/>
    <col min="3" max="3" width="20.109375" style="68" bestFit="1" customWidth="1"/>
    <col min="4" max="4" width="12.6640625" style="68" bestFit="1" customWidth="1"/>
    <col min="5" max="5" width="23" style="68" bestFit="1" customWidth="1"/>
    <col min="6" max="6" width="11.6640625" style="68" bestFit="1" customWidth="1"/>
    <col min="7" max="7" width="10.88671875" style="68" bestFit="1" customWidth="1"/>
    <col min="8" max="8" width="12" style="68" bestFit="1" customWidth="1"/>
    <col min="9" max="9" width="12.88671875" style="68" bestFit="1" customWidth="1"/>
    <col min="10" max="10" width="17.88671875" style="68" bestFit="1" customWidth="1"/>
    <col min="11" max="11" width="12.77734375" style="68" bestFit="1" customWidth="1"/>
    <col min="12" max="12" width="12.88671875" style="68" bestFit="1" customWidth="1"/>
    <col min="13" max="13" width="12.109375" style="68" bestFit="1" customWidth="1"/>
    <col min="14" max="14" width="12.88671875" style="68" bestFit="1" customWidth="1"/>
    <col min="15" max="15" width="9.6640625" style="71" bestFit="1" customWidth="1"/>
    <col min="16" max="17" width="12.5546875" style="68" bestFit="1" customWidth="1"/>
    <col min="18" max="18" width="16.109375" style="68" bestFit="1" customWidth="1"/>
    <col min="19" max="19" width="11.109375" style="68" bestFit="1" customWidth="1"/>
    <col min="20" max="20" width="17.88671875" style="68" bestFit="1" customWidth="1"/>
    <col min="21" max="21" width="15.33203125" style="68" bestFit="1" customWidth="1"/>
    <col min="22" max="22" width="16.21875" style="68" bestFit="1" customWidth="1"/>
    <col min="23" max="23" width="10.88671875" style="68" bestFit="1" customWidth="1"/>
    <col min="24" max="24" width="11.33203125" style="68" bestFit="1" customWidth="1"/>
    <col min="25" max="16384" width="13.109375" style="68"/>
  </cols>
  <sheetData>
    <row r="1" spans="1:24" ht="15" thickBot="1" x14ac:dyDescent="0.35">
      <c r="C1" s="70" t="s">
        <v>11</v>
      </c>
      <c r="D1" s="142">
        <f>Instructions!A5</f>
        <v>0</v>
      </c>
      <c r="E1" s="143"/>
    </row>
    <row r="2" spans="1:24" ht="15" thickBot="1" x14ac:dyDescent="0.35"/>
    <row r="3" spans="1:24" s="74" customFormat="1" ht="87" thickBot="1" x14ac:dyDescent="0.35">
      <c r="A3" s="72" t="s">
        <v>8</v>
      </c>
      <c r="B3" s="30" t="s">
        <v>1</v>
      </c>
      <c r="C3" s="30" t="s">
        <v>0</v>
      </c>
      <c r="D3" s="73" t="s">
        <v>137</v>
      </c>
      <c r="E3" s="73" t="s">
        <v>4</v>
      </c>
      <c r="F3" s="30" t="s">
        <v>2</v>
      </c>
      <c r="G3" s="30" t="s">
        <v>9</v>
      </c>
      <c r="H3" s="30" t="s">
        <v>46</v>
      </c>
      <c r="I3" s="30" t="s">
        <v>12</v>
      </c>
      <c r="J3" s="30" t="s">
        <v>28</v>
      </c>
      <c r="K3" s="30" t="s">
        <v>30</v>
      </c>
      <c r="L3" s="30" t="s">
        <v>31</v>
      </c>
      <c r="M3" s="30" t="s">
        <v>3</v>
      </c>
      <c r="N3" s="30" t="s">
        <v>33</v>
      </c>
      <c r="O3" s="30" t="s">
        <v>34</v>
      </c>
      <c r="P3" s="31" t="s">
        <v>35</v>
      </c>
      <c r="Q3" s="31" t="s">
        <v>36</v>
      </c>
      <c r="R3" s="30" t="s">
        <v>5</v>
      </c>
      <c r="S3" s="30" t="s">
        <v>6</v>
      </c>
      <c r="T3" s="30" t="s">
        <v>7</v>
      </c>
      <c r="U3" s="30" t="s">
        <v>32</v>
      </c>
      <c r="V3" s="30" t="s">
        <v>19</v>
      </c>
      <c r="W3" s="30" t="s">
        <v>47</v>
      </c>
      <c r="X3" s="32" t="s">
        <v>26</v>
      </c>
    </row>
    <row r="4" spans="1:24" x14ac:dyDescent="0.3">
      <c r="A4" s="84" t="s">
        <v>69</v>
      </c>
      <c r="B4" s="85" t="s">
        <v>70</v>
      </c>
      <c r="C4" s="86" t="s">
        <v>71</v>
      </c>
      <c r="D4" s="62"/>
      <c r="E4" s="87">
        <v>26002</v>
      </c>
      <c r="F4" s="52" t="s">
        <v>154</v>
      </c>
      <c r="G4" s="52">
        <v>131</v>
      </c>
      <c r="H4" s="53">
        <v>250000</v>
      </c>
      <c r="I4" s="54"/>
      <c r="J4" s="54"/>
      <c r="K4" s="55">
        <v>100156</v>
      </c>
      <c r="L4" s="56">
        <v>3.1059000000000001</v>
      </c>
      <c r="M4" s="52">
        <v>37.72</v>
      </c>
      <c r="N4" s="57">
        <v>117.15</v>
      </c>
      <c r="O4" s="59">
        <f t="shared" ref="O4:O5" si="0">I4+N4</f>
        <v>117.15</v>
      </c>
      <c r="P4" s="39">
        <f t="shared" ref="P4" si="1">O4/G4</f>
        <v>0.89427480916030544</v>
      </c>
      <c r="Q4" s="39">
        <f t="shared" ref="Q4" si="2">P4*H4</f>
        <v>223568.70229007635</v>
      </c>
      <c r="R4" s="54"/>
      <c r="S4" s="54"/>
      <c r="T4" s="54"/>
      <c r="U4" s="39" t="str">
        <f t="shared" ref="U4:U5" si="3">IF(R4="Y",S4-N4-T4,"N/A")</f>
        <v>N/A</v>
      </c>
      <c r="V4" s="54"/>
      <c r="W4" s="52">
        <v>2100</v>
      </c>
      <c r="X4" s="58"/>
    </row>
    <row r="5" spans="1:24" ht="15" thickBot="1" x14ac:dyDescent="0.35">
      <c r="A5" s="89"/>
      <c r="B5" s="80" t="s">
        <v>72</v>
      </c>
      <c r="C5" s="81" t="s">
        <v>71</v>
      </c>
      <c r="D5" s="61"/>
      <c r="E5" s="82">
        <v>470495</v>
      </c>
      <c r="F5" s="35" t="s">
        <v>155</v>
      </c>
      <c r="G5" s="35">
        <v>164</v>
      </c>
      <c r="H5" s="45">
        <v>250000</v>
      </c>
      <c r="I5" s="23"/>
      <c r="J5" s="23"/>
      <c r="K5" s="29">
        <v>100156</v>
      </c>
      <c r="L5" s="41">
        <v>3.1059000000000001</v>
      </c>
      <c r="M5" s="35">
        <v>38.700000000000003</v>
      </c>
      <c r="N5" s="36">
        <v>120.2</v>
      </c>
      <c r="O5" s="36">
        <f t="shared" si="0"/>
        <v>120.2</v>
      </c>
      <c r="P5" s="36">
        <f t="shared" ref="P5" si="4">O5/G5</f>
        <v>0.73292682926829267</v>
      </c>
      <c r="Q5" s="36">
        <f t="shared" ref="Q5" si="5">P5*H5</f>
        <v>183231.70731707316</v>
      </c>
      <c r="R5" s="23"/>
      <c r="S5" s="23"/>
      <c r="T5" s="23"/>
      <c r="U5" s="36" t="str">
        <f t="shared" si="3"/>
        <v>N/A</v>
      </c>
      <c r="V5" s="23"/>
      <c r="W5" s="35">
        <v>2100</v>
      </c>
      <c r="X5" s="25"/>
    </row>
  </sheetData>
  <sheetProtection algorithmName="SHA-512" hashValue="FjFn08vzHYWYxXXZWPmiLG1eWVslhA4WTmYo3ocFnXyGWaK6uOY39MfXbdZ6g4QMdK/UVQXOyeUYaMJyZkTB9g==" saltValue="F3E6DVCNjR+vylr0G52aJw==" spinCount="100000" sheet="1" objects="1" scenarios="1" formatCells="0"/>
  <mergeCells count="1">
    <mergeCell ref="D1:E1"/>
  </mergeCells>
  <pageMargins left="0.7" right="0.7" top="0.75" bottom="0.75" header="0.3" footer="0.3"/>
  <pageSetup paperSize="5"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
  <sheetViews>
    <sheetView workbookViewId="0">
      <pane xSplit="3" ySplit="3" topLeftCell="D4" activePane="bottomRight" state="frozen"/>
      <selection pane="topRight" activeCell="D1" sqref="D1"/>
      <selection pane="bottomLeft" activeCell="A4" sqref="A4"/>
      <selection pane="bottomRight" activeCell="C5" sqref="C5"/>
    </sheetView>
  </sheetViews>
  <sheetFormatPr defaultColWidth="13.109375" defaultRowHeight="14.4" x14ac:dyDescent="0.3"/>
  <cols>
    <col min="1" max="1" width="22.33203125" bestFit="1" customWidth="1"/>
    <col min="2" max="2" width="19.44140625" style="5" customWidth="1"/>
    <col min="3" max="3" width="21.109375" bestFit="1" customWidth="1"/>
    <col min="4" max="4" width="14.33203125" customWidth="1"/>
    <col min="5" max="5" width="15.109375" customWidth="1"/>
    <col min="10" max="10" width="20.33203125" customWidth="1"/>
    <col min="15" max="15" width="13.109375" style="2"/>
    <col min="18" max="18" width="16.33203125" customWidth="1"/>
    <col min="20" max="20" width="22.33203125" customWidth="1"/>
    <col min="21" max="21" width="19.109375" customWidth="1"/>
    <col min="22" max="22" width="18.33203125" customWidth="1"/>
  </cols>
  <sheetData>
    <row r="1" spans="1:24" ht="15" thickBot="1" x14ac:dyDescent="0.35">
      <c r="C1" s="4" t="s">
        <v>11</v>
      </c>
      <c r="D1" s="144">
        <f>Instructions!A5</f>
        <v>0</v>
      </c>
      <c r="E1" s="145"/>
    </row>
    <row r="2" spans="1:24" ht="15" thickBot="1" x14ac:dyDescent="0.35"/>
    <row r="3" spans="1:24" s="1" customFormat="1" ht="87" thickBot="1" x14ac:dyDescent="0.35">
      <c r="A3" s="15" t="s">
        <v>8</v>
      </c>
      <c r="B3" s="17" t="s">
        <v>1</v>
      </c>
      <c r="C3" s="17" t="s">
        <v>0</v>
      </c>
      <c r="D3" s="73" t="s">
        <v>137</v>
      </c>
      <c r="E3" s="16" t="s">
        <v>4</v>
      </c>
      <c r="F3" s="30" t="s">
        <v>2</v>
      </c>
      <c r="G3" s="30" t="s">
        <v>9</v>
      </c>
      <c r="H3" s="30" t="s">
        <v>46</v>
      </c>
      <c r="I3" s="30" t="s">
        <v>12</v>
      </c>
      <c r="J3" s="30" t="s">
        <v>28</v>
      </c>
      <c r="K3" s="30" t="s">
        <v>30</v>
      </c>
      <c r="L3" s="30" t="s">
        <v>31</v>
      </c>
      <c r="M3" s="30" t="s">
        <v>3</v>
      </c>
      <c r="N3" s="30" t="s">
        <v>33</v>
      </c>
      <c r="O3" s="30" t="s">
        <v>34</v>
      </c>
      <c r="P3" s="31" t="s">
        <v>35</v>
      </c>
      <c r="Q3" s="31" t="s">
        <v>36</v>
      </c>
      <c r="R3" s="30" t="s">
        <v>5</v>
      </c>
      <c r="S3" s="30" t="s">
        <v>6</v>
      </c>
      <c r="T3" s="30" t="s">
        <v>7</v>
      </c>
      <c r="U3" s="30" t="s">
        <v>32</v>
      </c>
      <c r="V3" s="30" t="s">
        <v>19</v>
      </c>
      <c r="W3" s="30" t="s">
        <v>47</v>
      </c>
      <c r="X3" s="32" t="s">
        <v>26</v>
      </c>
    </row>
    <row r="4" spans="1:24" x14ac:dyDescent="0.3">
      <c r="A4" s="12" t="s">
        <v>73</v>
      </c>
      <c r="B4" s="18" t="s">
        <v>52</v>
      </c>
      <c r="C4" s="7" t="s">
        <v>76</v>
      </c>
      <c r="D4" s="92"/>
      <c r="E4" s="6">
        <v>5756</v>
      </c>
      <c r="F4" s="33" t="s">
        <v>152</v>
      </c>
      <c r="G4" s="33">
        <v>80</v>
      </c>
      <c r="H4" s="43">
        <v>192000</v>
      </c>
      <c r="I4" s="22"/>
      <c r="J4" s="22"/>
      <c r="K4" s="28">
        <v>110242</v>
      </c>
      <c r="L4" s="40">
        <v>1.6046</v>
      </c>
      <c r="M4" s="33">
        <v>5.12</v>
      </c>
      <c r="N4" s="34">
        <v>8.2200000000000006</v>
      </c>
      <c r="O4" s="34">
        <f>I4+N4</f>
        <v>8.2200000000000006</v>
      </c>
      <c r="P4" s="34">
        <f>O4/G4</f>
        <v>0.10275000000000001</v>
      </c>
      <c r="Q4" s="34">
        <f>P4*H4</f>
        <v>19728</v>
      </c>
      <c r="R4" s="22"/>
      <c r="S4" s="22"/>
      <c r="T4" s="22"/>
      <c r="U4" s="34" t="str">
        <f>IF(R4="Y",S4-N4-T4,"N/A")</f>
        <v>N/A</v>
      </c>
      <c r="V4" s="22"/>
      <c r="W4" s="33">
        <v>3400</v>
      </c>
      <c r="X4" s="24"/>
    </row>
    <row r="5" spans="1:24" ht="58.2" thickBot="1" x14ac:dyDescent="0.35">
      <c r="A5" s="14"/>
      <c r="B5" s="20" t="s">
        <v>77</v>
      </c>
      <c r="C5" s="9" t="s">
        <v>78</v>
      </c>
      <c r="D5" s="93"/>
      <c r="E5" s="8" t="s">
        <v>85</v>
      </c>
      <c r="F5" s="37" t="s">
        <v>152</v>
      </c>
      <c r="G5" s="37">
        <v>80</v>
      </c>
      <c r="H5" s="44">
        <v>192000</v>
      </c>
      <c r="I5" s="26"/>
      <c r="J5" s="26"/>
      <c r="K5" s="38">
        <v>110242</v>
      </c>
      <c r="L5" s="42">
        <v>1.6046</v>
      </c>
      <c r="M5" s="37">
        <v>6.66</v>
      </c>
      <c r="N5" s="39">
        <v>10.69</v>
      </c>
      <c r="O5" s="39">
        <f t="shared" ref="O5:O9" si="0">I5+N5</f>
        <v>10.69</v>
      </c>
      <c r="P5" s="39">
        <f t="shared" ref="P5:P7" si="1">O5/G5</f>
        <v>0.13362499999999999</v>
      </c>
      <c r="Q5" s="39">
        <f t="shared" ref="Q5:Q7" si="2">P5*H5</f>
        <v>25656</v>
      </c>
      <c r="R5" s="26"/>
      <c r="S5" s="26"/>
      <c r="T5" s="26"/>
      <c r="U5" s="39" t="str">
        <f t="shared" ref="U5:U7" si="3">IF(R5="Y",S5-N5-T5,"N/A")</f>
        <v>N/A</v>
      </c>
      <c r="V5" s="26"/>
      <c r="W5" s="37">
        <v>3400</v>
      </c>
      <c r="X5" s="27"/>
    </row>
    <row r="6" spans="1:24" x14ac:dyDescent="0.3">
      <c r="A6" s="13" t="s">
        <v>74</v>
      </c>
      <c r="B6" s="18" t="s">
        <v>52</v>
      </c>
      <c r="C6" s="7" t="s">
        <v>79</v>
      </c>
      <c r="D6" s="92"/>
      <c r="E6" s="6">
        <v>5705</v>
      </c>
      <c r="F6" s="33" t="s">
        <v>152</v>
      </c>
      <c r="G6" s="33">
        <v>263</v>
      </c>
      <c r="H6" s="43">
        <v>810000</v>
      </c>
      <c r="I6" s="22"/>
      <c r="J6" s="22"/>
      <c r="K6" s="28">
        <v>110242</v>
      </c>
      <c r="L6" s="40">
        <v>1.6046</v>
      </c>
      <c r="M6" s="33">
        <v>15</v>
      </c>
      <c r="N6" s="34">
        <v>24.07</v>
      </c>
      <c r="O6" s="34">
        <f t="shared" si="0"/>
        <v>24.07</v>
      </c>
      <c r="P6" s="34">
        <f t="shared" si="1"/>
        <v>9.1520912547528518E-2</v>
      </c>
      <c r="Q6" s="34">
        <f t="shared" si="2"/>
        <v>74131.9391634981</v>
      </c>
      <c r="R6" s="22"/>
      <c r="S6" s="22"/>
      <c r="T6" s="22"/>
      <c r="U6" s="34" t="str">
        <f t="shared" si="3"/>
        <v>N/A</v>
      </c>
      <c r="V6" s="22"/>
      <c r="W6" s="33">
        <v>3200</v>
      </c>
      <c r="X6" s="24"/>
    </row>
    <row r="7" spans="1:24" ht="29.4" thickBot="1" x14ac:dyDescent="0.35">
      <c r="A7" s="14"/>
      <c r="B7" s="19" t="s">
        <v>77</v>
      </c>
      <c r="C7" s="11" t="s">
        <v>80</v>
      </c>
      <c r="D7" s="94"/>
      <c r="E7" s="10" t="s">
        <v>84</v>
      </c>
      <c r="F7" s="35" t="s">
        <v>153</v>
      </c>
      <c r="G7" s="35">
        <v>212</v>
      </c>
      <c r="H7" s="45">
        <v>810000</v>
      </c>
      <c r="I7" s="23"/>
      <c r="J7" s="23"/>
      <c r="K7" s="29">
        <v>110242</v>
      </c>
      <c r="L7" s="41">
        <v>1.6046</v>
      </c>
      <c r="M7" s="35">
        <v>13.5</v>
      </c>
      <c r="N7" s="36">
        <v>21.66</v>
      </c>
      <c r="O7" s="36">
        <f t="shared" si="0"/>
        <v>21.66</v>
      </c>
      <c r="P7" s="36">
        <f t="shared" si="1"/>
        <v>0.10216981132075471</v>
      </c>
      <c r="Q7" s="36">
        <f t="shared" si="2"/>
        <v>82757.547169811325</v>
      </c>
      <c r="R7" s="23"/>
      <c r="S7" s="23"/>
      <c r="T7" s="23"/>
      <c r="U7" s="36" t="str">
        <f t="shared" si="3"/>
        <v>N/A</v>
      </c>
      <c r="V7" s="23"/>
      <c r="W7" s="35">
        <v>3200</v>
      </c>
      <c r="X7" s="25"/>
    </row>
    <row r="8" spans="1:24" x14ac:dyDescent="0.3">
      <c r="A8" s="13" t="s">
        <v>75</v>
      </c>
      <c r="B8" s="18" t="s">
        <v>52</v>
      </c>
      <c r="C8" s="7" t="s">
        <v>81</v>
      </c>
      <c r="D8" s="92"/>
      <c r="E8" s="6">
        <v>5718</v>
      </c>
      <c r="F8" s="33" t="s">
        <v>152</v>
      </c>
      <c r="G8" s="33">
        <v>240</v>
      </c>
      <c r="H8" s="43">
        <v>480000</v>
      </c>
      <c r="I8" s="22"/>
      <c r="J8" s="22"/>
      <c r="K8" s="28">
        <v>110242</v>
      </c>
      <c r="L8" s="40">
        <v>1.6046</v>
      </c>
      <c r="M8" s="33">
        <v>15</v>
      </c>
      <c r="N8" s="34">
        <v>24.07</v>
      </c>
      <c r="O8" s="34">
        <f t="shared" si="0"/>
        <v>24.07</v>
      </c>
      <c r="P8" s="34">
        <f t="shared" ref="P8:P9" si="4">O8/G8</f>
        <v>0.10029166666666667</v>
      </c>
      <c r="Q8" s="34">
        <f t="shared" ref="Q8:Q9" si="5">P8*H8</f>
        <v>48140</v>
      </c>
      <c r="R8" s="22"/>
      <c r="S8" s="22"/>
      <c r="T8" s="22"/>
      <c r="U8" s="34" t="str">
        <f t="shared" ref="U8:U9" si="6">IF(R8="Y",S8-N8-T8,"N/A")</f>
        <v>N/A</v>
      </c>
      <c r="V8" s="22"/>
      <c r="W8" s="48"/>
      <c r="X8" s="116"/>
    </row>
    <row r="9" spans="1:24" ht="29.4" thickBot="1" x14ac:dyDescent="0.35">
      <c r="A9" s="14"/>
      <c r="B9" s="19" t="s">
        <v>77</v>
      </c>
      <c r="C9" s="11" t="s">
        <v>82</v>
      </c>
      <c r="D9" s="94"/>
      <c r="E9" s="10" t="s">
        <v>83</v>
      </c>
      <c r="F9" s="35" t="s">
        <v>153</v>
      </c>
      <c r="G9" s="35">
        <v>212</v>
      </c>
      <c r="H9" s="45">
        <v>480000</v>
      </c>
      <c r="I9" s="23"/>
      <c r="J9" s="23"/>
      <c r="K9" s="29">
        <v>110242</v>
      </c>
      <c r="L9" s="41">
        <v>1.6046</v>
      </c>
      <c r="M9" s="35">
        <v>14.58</v>
      </c>
      <c r="N9" s="36">
        <v>23.4</v>
      </c>
      <c r="O9" s="36">
        <f t="shared" si="0"/>
        <v>23.4</v>
      </c>
      <c r="P9" s="36">
        <f t="shared" si="4"/>
        <v>0.11037735849056603</v>
      </c>
      <c r="Q9" s="36">
        <f t="shared" si="5"/>
        <v>52981.132075471694</v>
      </c>
      <c r="R9" s="23"/>
      <c r="S9" s="23"/>
      <c r="T9" s="23"/>
      <c r="U9" s="36" t="str">
        <f t="shared" si="6"/>
        <v>N/A</v>
      </c>
      <c r="V9" s="23"/>
      <c r="W9" s="50"/>
      <c r="X9" s="90"/>
    </row>
  </sheetData>
  <sheetProtection algorithmName="SHA-512" hashValue="d5LJ/hU7y1zRYYpwO28Tc/TKILzDqPlf7KhlIftlFcC2H1sexH+WnCF4TNwGrBaIxT54NeKx7+A47F+OZwvZ4A==" saltValue="8MGUNpr2rGf8EEJNdlKN9w==" spinCount="100000" sheet="1" objects="1" scenarios="1" formatCells="0"/>
  <mergeCells count="1">
    <mergeCell ref="D1:E1"/>
  </mergeCells>
  <pageMargins left="0.7" right="0.7" top="0.75" bottom="0.75" header="0.3" footer="0.3"/>
  <pageSetup paperSize="5"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workbookViewId="0">
      <pane xSplit="3" ySplit="3" topLeftCell="D4" activePane="bottomRight" state="frozen"/>
      <selection pane="topRight" activeCell="D1" sqref="D1"/>
      <selection pane="bottomLeft" activeCell="A4" sqref="A4"/>
      <selection pane="bottomRight" activeCell="H6" sqref="H6"/>
    </sheetView>
  </sheetViews>
  <sheetFormatPr defaultColWidth="13.109375" defaultRowHeight="14.4" x14ac:dyDescent="0.3"/>
  <cols>
    <col min="1" max="1" width="26.88671875" style="68" bestFit="1" customWidth="1"/>
    <col min="2" max="2" width="19.44140625" style="69" customWidth="1"/>
    <col min="3" max="3" width="21.109375" style="68" bestFit="1" customWidth="1"/>
    <col min="4" max="4" width="14.33203125" style="68" customWidth="1"/>
    <col min="5" max="5" width="15.109375" style="68" customWidth="1"/>
    <col min="6" max="9" width="13.109375" style="68"/>
    <col min="10" max="10" width="20.33203125" style="68" customWidth="1"/>
    <col min="11" max="14" width="13.109375" style="68"/>
    <col min="15" max="15" width="13.109375" style="71"/>
    <col min="16" max="17" width="13.109375" style="68"/>
    <col min="18" max="18" width="16.33203125" style="68" customWidth="1"/>
    <col min="19" max="19" width="13.109375" style="68"/>
    <col min="20" max="20" width="22.33203125" style="68" customWidth="1"/>
    <col min="21" max="21" width="19.109375" style="68" customWidth="1"/>
    <col min="22" max="22" width="18.33203125" style="68" customWidth="1"/>
    <col min="23" max="16384" width="13.109375" style="68"/>
  </cols>
  <sheetData>
    <row r="1" spans="1:22" ht="15" thickBot="1" x14ac:dyDescent="0.35">
      <c r="C1" s="70" t="s">
        <v>11</v>
      </c>
      <c r="D1" s="142">
        <f>Instructions!A5</f>
        <v>0</v>
      </c>
      <c r="E1" s="143"/>
    </row>
    <row r="2" spans="1:22" ht="15" thickBot="1" x14ac:dyDescent="0.35"/>
    <row r="3" spans="1:22" s="74" customFormat="1" ht="87" thickBot="1" x14ac:dyDescent="0.35">
      <c r="A3" s="72" t="s">
        <v>8</v>
      </c>
      <c r="B3" s="30" t="s">
        <v>1</v>
      </c>
      <c r="C3" s="30" t="s">
        <v>0</v>
      </c>
      <c r="D3" s="73" t="s">
        <v>137</v>
      </c>
      <c r="E3" s="73" t="s">
        <v>4</v>
      </c>
      <c r="F3" s="30" t="s">
        <v>2</v>
      </c>
      <c r="G3" s="30" t="s">
        <v>9</v>
      </c>
      <c r="H3" s="30" t="s">
        <v>46</v>
      </c>
      <c r="I3" s="30" t="s">
        <v>12</v>
      </c>
      <c r="J3" s="30" t="s">
        <v>28</v>
      </c>
      <c r="K3" s="30" t="s">
        <v>30</v>
      </c>
      <c r="L3" s="30" t="s">
        <v>31</v>
      </c>
      <c r="M3" s="30" t="s">
        <v>3</v>
      </c>
      <c r="N3" s="30" t="s">
        <v>33</v>
      </c>
      <c r="O3" s="30" t="s">
        <v>34</v>
      </c>
      <c r="P3" s="31" t="s">
        <v>35</v>
      </c>
      <c r="Q3" s="31" t="s">
        <v>36</v>
      </c>
      <c r="R3" s="30" t="s">
        <v>5</v>
      </c>
      <c r="S3" s="30" t="s">
        <v>6</v>
      </c>
      <c r="T3" s="30" t="s">
        <v>7</v>
      </c>
      <c r="U3" s="30" t="s">
        <v>32</v>
      </c>
      <c r="V3" s="32" t="s">
        <v>19</v>
      </c>
    </row>
    <row r="4" spans="1:22" ht="28.8" x14ac:dyDescent="0.3">
      <c r="A4" s="95" t="s">
        <v>86</v>
      </c>
      <c r="B4" s="76" t="s">
        <v>92</v>
      </c>
      <c r="C4" s="77" t="s">
        <v>93</v>
      </c>
      <c r="D4" s="60"/>
      <c r="E4" s="78" t="s">
        <v>95</v>
      </c>
      <c r="F4" s="33" t="s">
        <v>148</v>
      </c>
      <c r="G4" s="33">
        <v>320</v>
      </c>
      <c r="H4" s="43">
        <v>1500000</v>
      </c>
      <c r="I4" s="22"/>
      <c r="J4" s="22"/>
      <c r="K4" s="28">
        <v>110242</v>
      </c>
      <c r="L4" s="40">
        <v>1.6046</v>
      </c>
      <c r="M4" s="33">
        <v>14.37</v>
      </c>
      <c r="N4" s="34">
        <v>23.06</v>
      </c>
      <c r="O4" s="34">
        <f>I4+N4</f>
        <v>23.06</v>
      </c>
      <c r="P4" s="34">
        <f>O4/G4</f>
        <v>7.2062500000000002E-2</v>
      </c>
      <c r="Q4" s="34">
        <f>P4*H4</f>
        <v>108093.75</v>
      </c>
      <c r="R4" s="22"/>
      <c r="S4" s="22"/>
      <c r="T4" s="22"/>
      <c r="U4" s="34" t="str">
        <f>IF(R4="Y",S4-N4-T4,"N/A")</f>
        <v>N/A</v>
      </c>
      <c r="V4" s="24"/>
    </row>
    <row r="5" spans="1:22" ht="29.4" thickBot="1" x14ac:dyDescent="0.35">
      <c r="A5" s="89"/>
      <c r="B5" s="96" t="s">
        <v>94</v>
      </c>
      <c r="C5" s="97" t="s">
        <v>150</v>
      </c>
      <c r="D5" s="99"/>
      <c r="E5" s="98" t="s">
        <v>96</v>
      </c>
      <c r="F5" s="37" t="s">
        <v>151</v>
      </c>
      <c r="G5" s="37">
        <v>480</v>
      </c>
      <c r="H5" s="44">
        <v>1500000</v>
      </c>
      <c r="I5" s="26"/>
      <c r="J5" s="26"/>
      <c r="K5" s="38">
        <v>110242</v>
      </c>
      <c r="L5" s="42">
        <v>1.6046</v>
      </c>
      <c r="M5" s="37">
        <v>22.48</v>
      </c>
      <c r="N5" s="39">
        <v>36.07</v>
      </c>
      <c r="O5" s="39">
        <f t="shared" ref="O5:O9" si="0">I5+N5</f>
        <v>36.07</v>
      </c>
      <c r="P5" s="39">
        <f t="shared" ref="P5:P9" si="1">O5/G5</f>
        <v>7.5145833333333328E-2</v>
      </c>
      <c r="Q5" s="39">
        <f t="shared" ref="Q5:Q9" si="2">P5*H5</f>
        <v>112718.74999999999</v>
      </c>
      <c r="R5" s="26"/>
      <c r="S5" s="26"/>
      <c r="T5" s="26"/>
      <c r="U5" s="39" t="str">
        <f t="shared" ref="U5:U9" si="3">IF(R5="Y",S5-N5-T5,"N/A")</f>
        <v>N/A</v>
      </c>
      <c r="V5" s="27"/>
    </row>
    <row r="6" spans="1:22" ht="28.8" x14ac:dyDescent="0.3">
      <c r="A6" s="84" t="s">
        <v>87</v>
      </c>
      <c r="B6" s="76" t="s">
        <v>92</v>
      </c>
      <c r="C6" s="77" t="s">
        <v>97</v>
      </c>
      <c r="D6" s="60"/>
      <c r="E6" s="78" t="s">
        <v>99</v>
      </c>
      <c r="F6" s="33" t="s">
        <v>148</v>
      </c>
      <c r="G6" s="33">
        <v>320</v>
      </c>
      <c r="H6" s="43">
        <v>640000</v>
      </c>
      <c r="I6" s="22"/>
      <c r="J6" s="22"/>
      <c r="K6" s="28">
        <v>110242</v>
      </c>
      <c r="L6" s="40">
        <v>1.6046</v>
      </c>
      <c r="M6" s="33">
        <v>12.6</v>
      </c>
      <c r="N6" s="34">
        <v>20.22</v>
      </c>
      <c r="O6" s="34">
        <f t="shared" si="0"/>
        <v>20.22</v>
      </c>
      <c r="P6" s="34">
        <f t="shared" si="1"/>
        <v>6.3187499999999994E-2</v>
      </c>
      <c r="Q6" s="34">
        <f t="shared" si="2"/>
        <v>40439.999999999993</v>
      </c>
      <c r="R6" s="22"/>
      <c r="S6" s="22"/>
      <c r="T6" s="22"/>
      <c r="U6" s="34" t="str">
        <f t="shared" si="3"/>
        <v>N/A</v>
      </c>
      <c r="V6" s="24"/>
    </row>
    <row r="7" spans="1:22" ht="15" thickBot="1" x14ac:dyDescent="0.35">
      <c r="A7" s="89"/>
      <c r="B7" s="80" t="s">
        <v>77</v>
      </c>
      <c r="C7" s="81" t="s">
        <v>98</v>
      </c>
      <c r="D7" s="61"/>
      <c r="E7" s="82" t="s">
        <v>100</v>
      </c>
      <c r="F7" s="35" t="s">
        <v>151</v>
      </c>
      <c r="G7" s="35">
        <v>480</v>
      </c>
      <c r="H7" s="45">
        <v>640000</v>
      </c>
      <c r="I7" s="23"/>
      <c r="J7" s="23"/>
      <c r="K7" s="29">
        <v>110242</v>
      </c>
      <c r="L7" s="41">
        <v>1.6046</v>
      </c>
      <c r="M7" s="35">
        <v>19.43</v>
      </c>
      <c r="N7" s="36">
        <v>31.18</v>
      </c>
      <c r="O7" s="36">
        <f t="shared" si="0"/>
        <v>31.18</v>
      </c>
      <c r="P7" s="36">
        <f t="shared" si="1"/>
        <v>6.4958333333333326E-2</v>
      </c>
      <c r="Q7" s="36">
        <f t="shared" si="2"/>
        <v>41573.333333333328</v>
      </c>
      <c r="R7" s="23"/>
      <c r="S7" s="23"/>
      <c r="T7" s="23"/>
      <c r="U7" s="36" t="str">
        <f t="shared" si="3"/>
        <v>N/A</v>
      </c>
      <c r="V7" s="25"/>
    </row>
    <row r="8" spans="1:22" x14ac:dyDescent="0.3">
      <c r="A8" s="84" t="s">
        <v>88</v>
      </c>
      <c r="B8" s="76" t="s">
        <v>92</v>
      </c>
      <c r="C8" s="77" t="s">
        <v>101</v>
      </c>
      <c r="D8" s="60"/>
      <c r="E8" s="78" t="s">
        <v>103</v>
      </c>
      <c r="F8" s="33" t="s">
        <v>148</v>
      </c>
      <c r="G8" s="33">
        <v>320</v>
      </c>
      <c r="H8" s="43">
        <v>1400000</v>
      </c>
      <c r="I8" s="22"/>
      <c r="J8" s="22"/>
      <c r="K8" s="28">
        <v>110242</v>
      </c>
      <c r="L8" s="40">
        <v>1.6046</v>
      </c>
      <c r="M8" s="33">
        <v>20</v>
      </c>
      <c r="N8" s="34">
        <v>32.090000000000003</v>
      </c>
      <c r="O8" s="34">
        <f t="shared" si="0"/>
        <v>32.090000000000003</v>
      </c>
      <c r="P8" s="34">
        <f t="shared" si="1"/>
        <v>0.10028125000000002</v>
      </c>
      <c r="Q8" s="34">
        <f t="shared" si="2"/>
        <v>140393.75000000003</v>
      </c>
      <c r="R8" s="22"/>
      <c r="S8" s="22"/>
      <c r="T8" s="22"/>
      <c r="U8" s="34" t="str">
        <f t="shared" si="3"/>
        <v>N/A</v>
      </c>
      <c r="V8" s="24"/>
    </row>
    <row r="9" spans="1:22" ht="15" thickBot="1" x14ac:dyDescent="0.35">
      <c r="A9" s="89"/>
      <c r="B9" s="80" t="s">
        <v>77</v>
      </c>
      <c r="C9" s="81" t="s">
        <v>102</v>
      </c>
      <c r="D9" s="61"/>
      <c r="E9" s="82" t="s">
        <v>104</v>
      </c>
      <c r="F9" s="35" t="s">
        <v>148</v>
      </c>
      <c r="G9" s="35">
        <v>320</v>
      </c>
      <c r="H9" s="45">
        <v>1400000</v>
      </c>
      <c r="I9" s="23"/>
      <c r="J9" s="23"/>
      <c r="K9" s="29">
        <v>110242</v>
      </c>
      <c r="L9" s="41">
        <v>1.6046</v>
      </c>
      <c r="M9" s="35">
        <v>20</v>
      </c>
      <c r="N9" s="36">
        <v>32.090000000000003</v>
      </c>
      <c r="O9" s="36">
        <f t="shared" si="0"/>
        <v>32.090000000000003</v>
      </c>
      <c r="P9" s="36">
        <f t="shared" si="1"/>
        <v>0.10028125000000002</v>
      </c>
      <c r="Q9" s="36">
        <f t="shared" si="2"/>
        <v>140393.75000000003</v>
      </c>
      <c r="R9" s="23"/>
      <c r="S9" s="23"/>
      <c r="T9" s="23"/>
      <c r="U9" s="36" t="str">
        <f t="shared" si="3"/>
        <v>N/A</v>
      </c>
      <c r="V9" s="25"/>
    </row>
    <row r="10" spans="1:22" ht="43.2" x14ac:dyDescent="0.3">
      <c r="A10" s="84" t="s">
        <v>89</v>
      </c>
      <c r="B10" s="76" t="s">
        <v>92</v>
      </c>
      <c r="C10" s="77" t="s">
        <v>105</v>
      </c>
      <c r="D10" s="60"/>
      <c r="E10" s="78" t="s">
        <v>107</v>
      </c>
      <c r="F10" s="33" t="s">
        <v>148</v>
      </c>
      <c r="G10" s="33">
        <v>320</v>
      </c>
      <c r="H10" s="43">
        <v>1300000</v>
      </c>
      <c r="I10" s="22"/>
      <c r="J10" s="22"/>
      <c r="K10" s="28">
        <v>110242</v>
      </c>
      <c r="L10" s="40">
        <v>1.6046</v>
      </c>
      <c r="M10" s="33">
        <v>20</v>
      </c>
      <c r="N10" s="34">
        <v>32.090000000000003</v>
      </c>
      <c r="O10" s="34">
        <f t="shared" ref="O10:O12" si="4">I10+N10</f>
        <v>32.090000000000003</v>
      </c>
      <c r="P10" s="34">
        <f t="shared" ref="P10:P12" si="5">O10/G10</f>
        <v>0.10028125000000002</v>
      </c>
      <c r="Q10" s="34">
        <f t="shared" ref="Q10:Q12" si="6">P10*H10</f>
        <v>130365.62500000001</v>
      </c>
      <c r="R10" s="22"/>
      <c r="S10" s="22"/>
      <c r="T10" s="22"/>
      <c r="U10" s="34" t="str">
        <f t="shared" ref="U10:U12" si="7">IF(R10="Y",S10-N10-T10,"N/A")</f>
        <v>N/A</v>
      </c>
      <c r="V10" s="24"/>
    </row>
    <row r="11" spans="1:22" ht="29.4" thickBot="1" x14ac:dyDescent="0.35">
      <c r="A11" s="89"/>
      <c r="B11" s="80" t="s">
        <v>77</v>
      </c>
      <c r="C11" s="81" t="s">
        <v>106</v>
      </c>
      <c r="D11" s="61"/>
      <c r="E11" s="82" t="s">
        <v>108</v>
      </c>
      <c r="F11" s="35" t="s">
        <v>148</v>
      </c>
      <c r="G11" s="35">
        <v>320</v>
      </c>
      <c r="H11" s="45">
        <v>1300000</v>
      </c>
      <c r="I11" s="23"/>
      <c r="J11" s="23"/>
      <c r="K11" s="29">
        <v>110242</v>
      </c>
      <c r="L11" s="41">
        <v>1.6046</v>
      </c>
      <c r="M11" s="35">
        <v>20</v>
      </c>
      <c r="N11" s="36">
        <v>32.090000000000003</v>
      </c>
      <c r="O11" s="36">
        <f t="shared" si="4"/>
        <v>32.090000000000003</v>
      </c>
      <c r="P11" s="36">
        <f t="shared" si="5"/>
        <v>0.10028125000000002</v>
      </c>
      <c r="Q11" s="36">
        <f t="shared" si="6"/>
        <v>130365.62500000001</v>
      </c>
      <c r="R11" s="23"/>
      <c r="S11" s="23"/>
      <c r="T11" s="23"/>
      <c r="U11" s="36" t="str">
        <f t="shared" si="7"/>
        <v>N/A</v>
      </c>
      <c r="V11" s="25"/>
    </row>
    <row r="12" spans="1:22" x14ac:dyDescent="0.3">
      <c r="A12" s="84" t="s">
        <v>90</v>
      </c>
      <c r="B12" s="76" t="s">
        <v>92</v>
      </c>
      <c r="C12" s="77" t="s">
        <v>109</v>
      </c>
      <c r="D12" s="60"/>
      <c r="E12" s="78" t="s">
        <v>110</v>
      </c>
      <c r="F12" s="33" t="s">
        <v>149</v>
      </c>
      <c r="G12" s="33">
        <v>168</v>
      </c>
      <c r="H12" s="43">
        <v>1500000</v>
      </c>
      <c r="I12" s="22"/>
      <c r="J12" s="22"/>
      <c r="K12" s="28">
        <v>110242</v>
      </c>
      <c r="L12" s="40">
        <v>1.6046</v>
      </c>
      <c r="M12" s="33">
        <v>10.5</v>
      </c>
      <c r="N12" s="34">
        <v>16.850000000000001</v>
      </c>
      <c r="O12" s="34">
        <f t="shared" si="4"/>
        <v>16.850000000000001</v>
      </c>
      <c r="P12" s="34">
        <f t="shared" si="5"/>
        <v>0.10029761904761905</v>
      </c>
      <c r="Q12" s="34">
        <f t="shared" si="6"/>
        <v>150446.42857142858</v>
      </c>
      <c r="R12" s="22"/>
      <c r="S12" s="22"/>
      <c r="T12" s="22"/>
      <c r="U12" s="34" t="str">
        <f t="shared" si="7"/>
        <v>N/A</v>
      </c>
      <c r="V12" s="24"/>
    </row>
    <row r="13" spans="1:22" ht="29.4" thickBot="1" x14ac:dyDescent="0.35">
      <c r="A13" s="89"/>
      <c r="B13" s="80" t="s">
        <v>77</v>
      </c>
      <c r="C13" s="81" t="s">
        <v>90</v>
      </c>
      <c r="D13" s="61"/>
      <c r="E13" s="82" t="s">
        <v>111</v>
      </c>
      <c r="F13" s="35" t="s">
        <v>149</v>
      </c>
      <c r="G13" s="35">
        <v>168</v>
      </c>
      <c r="H13" s="45">
        <v>1500000</v>
      </c>
      <c r="I13" s="23"/>
      <c r="J13" s="23"/>
      <c r="K13" s="29">
        <v>110242</v>
      </c>
      <c r="L13" s="41">
        <v>1.6046</v>
      </c>
      <c r="M13" s="35">
        <v>10.5</v>
      </c>
      <c r="N13" s="36">
        <v>16.850000000000001</v>
      </c>
      <c r="O13" s="36">
        <f t="shared" ref="O13:O14" si="8">I13+N13</f>
        <v>16.850000000000001</v>
      </c>
      <c r="P13" s="36">
        <f t="shared" ref="P13:P14" si="9">O13/G13</f>
        <v>0.10029761904761905</v>
      </c>
      <c r="Q13" s="36">
        <f t="shared" ref="Q13:Q14" si="10">P13*H13</f>
        <v>150446.42857142858</v>
      </c>
      <c r="R13" s="23"/>
      <c r="S13" s="23"/>
      <c r="T13" s="23"/>
      <c r="U13" s="36" t="str">
        <f t="shared" ref="U13:U14" si="11">IF(R13="Y",S13-N13-T13,"N/A")</f>
        <v>N/A</v>
      </c>
      <c r="V13" s="25"/>
    </row>
    <row r="14" spans="1:22" x14ac:dyDescent="0.3">
      <c r="A14" s="84" t="s">
        <v>91</v>
      </c>
      <c r="B14" s="76" t="s">
        <v>92</v>
      </c>
      <c r="C14" s="77" t="s">
        <v>112</v>
      </c>
      <c r="D14" s="60"/>
      <c r="E14" s="78" t="s">
        <v>114</v>
      </c>
      <c r="F14" s="33" t="s">
        <v>149</v>
      </c>
      <c r="G14" s="33">
        <v>168</v>
      </c>
      <c r="H14" s="43">
        <v>750000</v>
      </c>
      <c r="I14" s="22"/>
      <c r="J14" s="22"/>
      <c r="K14" s="28">
        <v>110242</v>
      </c>
      <c r="L14" s="40">
        <v>1.6046</v>
      </c>
      <c r="M14" s="33">
        <v>10.5</v>
      </c>
      <c r="N14" s="34">
        <v>16.850000000000001</v>
      </c>
      <c r="O14" s="34">
        <f t="shared" si="8"/>
        <v>16.850000000000001</v>
      </c>
      <c r="P14" s="34">
        <f t="shared" si="9"/>
        <v>0.10029761904761905</v>
      </c>
      <c r="Q14" s="34">
        <f t="shared" si="10"/>
        <v>75223.21428571429</v>
      </c>
      <c r="R14" s="22"/>
      <c r="S14" s="22"/>
      <c r="T14" s="22"/>
      <c r="U14" s="34" t="str">
        <f t="shared" si="11"/>
        <v>N/A</v>
      </c>
      <c r="V14" s="24"/>
    </row>
    <row r="15" spans="1:22" ht="15" thickBot="1" x14ac:dyDescent="0.35">
      <c r="A15" s="89"/>
      <c r="B15" s="80" t="s">
        <v>77</v>
      </c>
      <c r="C15" s="81" t="s">
        <v>113</v>
      </c>
      <c r="D15" s="61"/>
      <c r="E15" s="82" t="s">
        <v>115</v>
      </c>
      <c r="F15" s="35" t="s">
        <v>149</v>
      </c>
      <c r="G15" s="35">
        <v>168</v>
      </c>
      <c r="H15" s="45">
        <v>750000</v>
      </c>
      <c r="I15" s="23"/>
      <c r="J15" s="23"/>
      <c r="K15" s="29">
        <v>110242</v>
      </c>
      <c r="L15" s="41">
        <v>1.6046</v>
      </c>
      <c r="M15" s="35">
        <v>10.5</v>
      </c>
      <c r="N15" s="36">
        <v>16.850000000000001</v>
      </c>
      <c r="O15" s="36">
        <f t="shared" ref="O15" si="12">I15+N15</f>
        <v>16.850000000000001</v>
      </c>
      <c r="P15" s="36">
        <f t="shared" ref="P15" si="13">O15/G15</f>
        <v>0.10029761904761905</v>
      </c>
      <c r="Q15" s="36">
        <f t="shared" ref="Q15" si="14">P15*H15</f>
        <v>75223.21428571429</v>
      </c>
      <c r="R15" s="23"/>
      <c r="S15" s="23"/>
      <c r="T15" s="23"/>
      <c r="U15" s="36" t="str">
        <f t="shared" ref="U15" si="15">IF(R15="Y",S15-N15-T15,"N/A")</f>
        <v>N/A</v>
      </c>
      <c r="V15" s="25"/>
    </row>
  </sheetData>
  <sheetProtection algorithmName="SHA-512" hashValue="1BtJFOxJVDB8cbf6CdMlBrEjnpN2Ux5Yh0vnQRmgZf8rOw74F+XxcHUC+KDQVyqDIHeFRsmyRX0dOzb9gl4yHw==" saltValue="umR7jCk/LghGLty5edEFxA==" spinCount="100000" sheet="1" objects="1" scenarios="1" formatCells="0"/>
  <mergeCells count="1">
    <mergeCell ref="D1:E1"/>
  </mergeCells>
  <pageMargins left="0.7" right="0.7" top="0.75" bottom="0.75" header="0.3" footer="0.3"/>
  <pageSetup paperSize="5"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workbookViewId="0">
      <pane xSplit="3" ySplit="3" topLeftCell="D4" activePane="bottomRight" state="frozen"/>
      <selection pane="topRight" activeCell="D1" sqref="D1"/>
      <selection pane="bottomLeft" activeCell="A4" sqref="A4"/>
      <selection pane="bottomRight" activeCell="C7" sqref="C7"/>
    </sheetView>
  </sheetViews>
  <sheetFormatPr defaultColWidth="13.109375" defaultRowHeight="14.4" x14ac:dyDescent="0.3"/>
  <cols>
    <col min="1" max="1" width="26.88671875" style="68" bestFit="1" customWidth="1"/>
    <col min="2" max="2" width="19.44140625" style="69" customWidth="1"/>
    <col min="3" max="3" width="21.109375" style="68" bestFit="1" customWidth="1"/>
    <col min="4" max="4" width="14.33203125" style="68" customWidth="1"/>
    <col min="5" max="5" width="15.109375" style="68" customWidth="1"/>
    <col min="6" max="9" width="13.109375" style="68"/>
    <col min="10" max="10" width="20.33203125" style="68" customWidth="1"/>
    <col min="11" max="14" width="13.109375" style="68"/>
    <col min="15" max="15" width="13.109375" style="71"/>
    <col min="16" max="17" width="13.109375" style="68"/>
    <col min="18" max="18" width="16.33203125" style="68" customWidth="1"/>
    <col min="19" max="19" width="13.109375" style="68"/>
    <col min="20" max="20" width="22.33203125" style="68" customWidth="1"/>
    <col min="21" max="21" width="19.109375" style="68" customWidth="1"/>
    <col min="22" max="22" width="18.33203125" style="68" customWidth="1"/>
    <col min="23" max="16384" width="13.109375" style="68"/>
  </cols>
  <sheetData>
    <row r="1" spans="1:24" ht="15" thickBot="1" x14ac:dyDescent="0.35">
      <c r="C1" s="70" t="s">
        <v>11</v>
      </c>
      <c r="D1" s="142">
        <f>Instructions!A5</f>
        <v>0</v>
      </c>
      <c r="E1" s="143"/>
    </row>
    <row r="2" spans="1:24" ht="15" thickBot="1" x14ac:dyDescent="0.35"/>
    <row r="3" spans="1:24" s="74" customFormat="1" ht="87" thickBot="1" x14ac:dyDescent="0.35">
      <c r="A3" s="72" t="s">
        <v>8</v>
      </c>
      <c r="B3" s="30" t="s">
        <v>1</v>
      </c>
      <c r="C3" s="30" t="s">
        <v>0</v>
      </c>
      <c r="D3" s="73" t="s">
        <v>137</v>
      </c>
      <c r="E3" s="73" t="s">
        <v>4</v>
      </c>
      <c r="F3" s="30" t="s">
        <v>2</v>
      </c>
      <c r="G3" s="30" t="s">
        <v>9</v>
      </c>
      <c r="H3" s="30" t="s">
        <v>46</v>
      </c>
      <c r="I3" s="30" t="s">
        <v>12</v>
      </c>
      <c r="J3" s="30" t="s">
        <v>28</v>
      </c>
      <c r="K3" s="30" t="s">
        <v>30</v>
      </c>
      <c r="L3" s="30" t="s">
        <v>31</v>
      </c>
      <c r="M3" s="30" t="s">
        <v>3</v>
      </c>
      <c r="N3" s="30" t="s">
        <v>33</v>
      </c>
      <c r="O3" s="30" t="s">
        <v>34</v>
      </c>
      <c r="P3" s="31" t="s">
        <v>35</v>
      </c>
      <c r="Q3" s="31" t="s">
        <v>36</v>
      </c>
      <c r="R3" s="30" t="s">
        <v>5</v>
      </c>
      <c r="S3" s="30" t="s">
        <v>6</v>
      </c>
      <c r="T3" s="30" t="s">
        <v>7</v>
      </c>
      <c r="U3" s="30" t="s">
        <v>32</v>
      </c>
      <c r="V3" s="32" t="s">
        <v>19</v>
      </c>
      <c r="W3" s="30" t="s">
        <v>47</v>
      </c>
      <c r="X3" s="32" t="s">
        <v>26</v>
      </c>
    </row>
    <row r="4" spans="1:24" ht="28.8" x14ac:dyDescent="0.3">
      <c r="A4" s="95" t="s">
        <v>116</v>
      </c>
      <c r="B4" s="76" t="s">
        <v>157</v>
      </c>
      <c r="C4" s="77" t="s">
        <v>158</v>
      </c>
      <c r="D4" s="60"/>
      <c r="E4" s="78" t="s">
        <v>159</v>
      </c>
      <c r="F4" s="33" t="s">
        <v>219</v>
      </c>
      <c r="G4" s="33">
        <v>96</v>
      </c>
      <c r="H4" s="43">
        <v>310000</v>
      </c>
      <c r="I4" s="22"/>
      <c r="J4" s="22"/>
      <c r="K4" s="28">
        <v>110244</v>
      </c>
      <c r="L4" s="40">
        <v>1.6208</v>
      </c>
      <c r="M4" s="33">
        <v>7.5</v>
      </c>
      <c r="N4" s="34">
        <v>12.16</v>
      </c>
      <c r="O4" s="34">
        <f>I4+N4</f>
        <v>12.16</v>
      </c>
      <c r="P4" s="34">
        <f>O4/G4</f>
        <v>0.12666666666666668</v>
      </c>
      <c r="Q4" s="34">
        <f>P4*H4</f>
        <v>39266.666666666672</v>
      </c>
      <c r="R4" s="22"/>
      <c r="S4" s="22"/>
      <c r="T4" s="22"/>
      <c r="U4" s="34" t="str">
        <f>IF(R4="Y",S4-N4-T4,"N/A")</f>
        <v>N/A</v>
      </c>
      <c r="V4" s="24"/>
      <c r="W4" s="134"/>
      <c r="X4" s="24"/>
    </row>
    <row r="5" spans="1:24" ht="57.6" x14ac:dyDescent="0.3">
      <c r="A5" s="84"/>
      <c r="B5" s="126" t="s">
        <v>157</v>
      </c>
      <c r="C5" s="127" t="s">
        <v>160</v>
      </c>
      <c r="D5" s="133"/>
      <c r="E5" s="128" t="s">
        <v>161</v>
      </c>
      <c r="F5" s="120" t="s">
        <v>219</v>
      </c>
      <c r="G5" s="120">
        <v>96</v>
      </c>
      <c r="H5" s="121">
        <v>310000</v>
      </c>
      <c r="I5" s="122"/>
      <c r="J5" s="122"/>
      <c r="K5" s="123">
        <v>110244</v>
      </c>
      <c r="L5" s="124">
        <v>1.6208</v>
      </c>
      <c r="M5" s="120">
        <v>3.93</v>
      </c>
      <c r="N5" s="59">
        <v>6.37</v>
      </c>
      <c r="O5" s="59">
        <f t="shared" ref="O5:O39" si="0">I5+N5</f>
        <v>6.37</v>
      </c>
      <c r="P5" s="59">
        <f t="shared" ref="P5:P39" si="1">O5/G5</f>
        <v>6.6354166666666672E-2</v>
      </c>
      <c r="Q5" s="59">
        <f t="shared" ref="Q5:Q39" si="2">P5*H5</f>
        <v>20569.791666666668</v>
      </c>
      <c r="R5" s="122"/>
      <c r="S5" s="122"/>
      <c r="T5" s="122"/>
      <c r="U5" s="59" t="str">
        <f t="shared" ref="U5:U39" si="3">IF(R5="Y",S5-N5-T5,"N/A")</f>
        <v>N/A</v>
      </c>
      <c r="V5" s="125"/>
      <c r="W5" s="135"/>
      <c r="X5" s="27"/>
    </row>
    <row r="6" spans="1:24" ht="28.8" x14ac:dyDescent="0.3">
      <c r="A6" s="84"/>
      <c r="B6" s="126" t="s">
        <v>165</v>
      </c>
      <c r="C6" s="127" t="s">
        <v>166</v>
      </c>
      <c r="D6" s="133"/>
      <c r="E6" s="128" t="s">
        <v>167</v>
      </c>
      <c r="F6" s="120" t="s">
        <v>225</v>
      </c>
      <c r="G6" s="120">
        <v>96</v>
      </c>
      <c r="H6" s="121">
        <v>310000</v>
      </c>
      <c r="I6" s="122"/>
      <c r="J6" s="122"/>
      <c r="K6" s="123">
        <v>110244</v>
      </c>
      <c r="L6" s="124">
        <v>1.6208</v>
      </c>
      <c r="M6" s="120">
        <v>12</v>
      </c>
      <c r="N6" s="59">
        <v>19.45</v>
      </c>
      <c r="O6" s="59">
        <f t="shared" si="0"/>
        <v>19.45</v>
      </c>
      <c r="P6" s="59">
        <f t="shared" si="1"/>
        <v>0.20260416666666667</v>
      </c>
      <c r="Q6" s="59">
        <f t="shared" si="2"/>
        <v>62807.291666666664</v>
      </c>
      <c r="R6" s="122"/>
      <c r="S6" s="122"/>
      <c r="T6" s="122"/>
      <c r="U6" s="59" t="str">
        <f t="shared" si="3"/>
        <v>N/A</v>
      </c>
      <c r="V6" s="125"/>
      <c r="W6" s="135"/>
      <c r="X6" s="27"/>
    </row>
    <row r="7" spans="1:24" ht="43.2" x14ac:dyDescent="0.3">
      <c r="A7" s="84"/>
      <c r="B7" s="126" t="s">
        <v>162</v>
      </c>
      <c r="C7" s="127" t="s">
        <v>163</v>
      </c>
      <c r="D7" s="133"/>
      <c r="E7" s="128">
        <v>78697</v>
      </c>
      <c r="F7" s="120" t="s">
        <v>156</v>
      </c>
      <c r="G7" s="120">
        <v>96</v>
      </c>
      <c r="H7" s="121">
        <v>310000</v>
      </c>
      <c r="I7" s="122"/>
      <c r="J7" s="122"/>
      <c r="K7" s="123">
        <v>110244</v>
      </c>
      <c r="L7" s="124">
        <v>1.6208</v>
      </c>
      <c r="M7" s="120">
        <v>8.4</v>
      </c>
      <c r="N7" s="59">
        <v>13.61</v>
      </c>
      <c r="O7" s="59">
        <f t="shared" si="0"/>
        <v>13.61</v>
      </c>
      <c r="P7" s="59">
        <f t="shared" si="1"/>
        <v>0.14177083333333332</v>
      </c>
      <c r="Q7" s="59">
        <f t="shared" si="2"/>
        <v>43948.958333333328</v>
      </c>
      <c r="R7" s="122"/>
      <c r="S7" s="122"/>
      <c r="T7" s="122"/>
      <c r="U7" s="59" t="str">
        <f t="shared" si="3"/>
        <v>N/A</v>
      </c>
      <c r="V7" s="125"/>
      <c r="W7" s="135"/>
      <c r="X7" s="27"/>
    </row>
    <row r="8" spans="1:24" ht="43.8" thickBot="1" x14ac:dyDescent="0.35">
      <c r="A8" s="89"/>
      <c r="B8" s="80" t="s">
        <v>162</v>
      </c>
      <c r="C8" s="81" t="s">
        <v>164</v>
      </c>
      <c r="D8" s="61"/>
      <c r="E8" s="82">
        <v>78673</v>
      </c>
      <c r="F8" s="35" t="s">
        <v>230</v>
      </c>
      <c r="G8" s="35">
        <v>96</v>
      </c>
      <c r="H8" s="45">
        <v>310000</v>
      </c>
      <c r="I8" s="23"/>
      <c r="J8" s="23"/>
      <c r="K8" s="29">
        <v>110244</v>
      </c>
      <c r="L8" s="41">
        <v>1.6208</v>
      </c>
      <c r="M8" s="35">
        <v>4.5</v>
      </c>
      <c r="N8" s="36">
        <v>7.29</v>
      </c>
      <c r="O8" s="36">
        <f t="shared" si="0"/>
        <v>7.29</v>
      </c>
      <c r="P8" s="36">
        <f t="shared" si="1"/>
        <v>7.5937500000000005E-2</v>
      </c>
      <c r="Q8" s="36">
        <f t="shared" si="2"/>
        <v>23540.625</v>
      </c>
      <c r="R8" s="23"/>
      <c r="S8" s="23"/>
      <c r="T8" s="23"/>
      <c r="U8" s="36" t="str">
        <f t="shared" si="3"/>
        <v>N/A</v>
      </c>
      <c r="V8" s="25"/>
      <c r="W8" s="136"/>
      <c r="X8" s="25"/>
    </row>
    <row r="9" spans="1:24" ht="28.8" x14ac:dyDescent="0.3">
      <c r="A9" s="95" t="s">
        <v>117</v>
      </c>
      <c r="B9" s="76" t="s">
        <v>157</v>
      </c>
      <c r="C9" s="77" t="s">
        <v>168</v>
      </c>
      <c r="D9" s="60"/>
      <c r="E9" s="78" t="s">
        <v>169</v>
      </c>
      <c r="F9" s="33" t="s">
        <v>220</v>
      </c>
      <c r="G9" s="33">
        <v>96</v>
      </c>
      <c r="H9" s="43">
        <v>410000</v>
      </c>
      <c r="I9" s="22"/>
      <c r="J9" s="22"/>
      <c r="K9" s="28">
        <v>110244</v>
      </c>
      <c r="L9" s="40">
        <v>1.6208</v>
      </c>
      <c r="M9" s="33">
        <v>4.1399999999999997</v>
      </c>
      <c r="N9" s="34">
        <v>6.71</v>
      </c>
      <c r="O9" s="34">
        <f t="shared" si="0"/>
        <v>6.71</v>
      </c>
      <c r="P9" s="34">
        <f t="shared" si="1"/>
        <v>6.9895833333333338E-2</v>
      </c>
      <c r="Q9" s="34">
        <f t="shared" si="2"/>
        <v>28657.291666666668</v>
      </c>
      <c r="R9" s="22"/>
      <c r="S9" s="22"/>
      <c r="T9" s="22"/>
      <c r="U9" s="34" t="str">
        <f t="shared" si="3"/>
        <v>N/A</v>
      </c>
      <c r="V9" s="24"/>
      <c r="W9" s="137"/>
      <c r="X9" s="49"/>
    </row>
    <row r="10" spans="1:24" ht="43.2" x14ac:dyDescent="0.3">
      <c r="A10" s="84"/>
      <c r="B10" s="96" t="s">
        <v>157</v>
      </c>
      <c r="C10" s="97" t="s">
        <v>170</v>
      </c>
      <c r="D10" s="99"/>
      <c r="E10" s="98" t="s">
        <v>171</v>
      </c>
      <c r="F10" s="37" t="s">
        <v>220</v>
      </c>
      <c r="G10" s="37">
        <v>96</v>
      </c>
      <c r="H10" s="44">
        <v>410000</v>
      </c>
      <c r="I10" s="26"/>
      <c r="J10" s="26"/>
      <c r="K10" s="38">
        <v>110244</v>
      </c>
      <c r="L10" s="42">
        <v>1.6208</v>
      </c>
      <c r="M10" s="37">
        <v>8.0399999999999991</v>
      </c>
      <c r="N10" s="39">
        <v>13.03</v>
      </c>
      <c r="O10" s="39">
        <f t="shared" si="0"/>
        <v>13.03</v>
      </c>
      <c r="P10" s="39">
        <f t="shared" si="1"/>
        <v>0.13572916666666665</v>
      </c>
      <c r="Q10" s="39">
        <f t="shared" si="2"/>
        <v>55648.958333333328</v>
      </c>
      <c r="R10" s="26"/>
      <c r="S10" s="26"/>
      <c r="T10" s="26"/>
      <c r="U10" s="39" t="str">
        <f t="shared" si="3"/>
        <v>N/A</v>
      </c>
      <c r="V10" s="27"/>
      <c r="W10" s="138"/>
      <c r="X10" s="139"/>
    </row>
    <row r="11" spans="1:24" ht="28.8" x14ac:dyDescent="0.3">
      <c r="A11" s="84"/>
      <c r="B11" s="96" t="s">
        <v>172</v>
      </c>
      <c r="C11" s="97" t="s">
        <v>173</v>
      </c>
      <c r="D11" s="99"/>
      <c r="E11" s="98" t="s">
        <v>174</v>
      </c>
      <c r="F11" s="37" t="s">
        <v>226</v>
      </c>
      <c r="G11" s="37">
        <v>96</v>
      </c>
      <c r="H11" s="44">
        <v>410000</v>
      </c>
      <c r="I11" s="26"/>
      <c r="J11" s="26"/>
      <c r="K11" s="38">
        <v>110244</v>
      </c>
      <c r="L11" s="42">
        <v>1.6208</v>
      </c>
      <c r="M11" s="37">
        <v>7.5</v>
      </c>
      <c r="N11" s="39">
        <v>12.16</v>
      </c>
      <c r="O11" s="39">
        <f t="shared" si="0"/>
        <v>12.16</v>
      </c>
      <c r="P11" s="39">
        <f t="shared" si="1"/>
        <v>0.12666666666666668</v>
      </c>
      <c r="Q11" s="39">
        <f t="shared" si="2"/>
        <v>51933.333333333336</v>
      </c>
      <c r="R11" s="26"/>
      <c r="S11" s="26"/>
      <c r="T11" s="26"/>
      <c r="U11" s="39" t="str">
        <f t="shared" si="3"/>
        <v>N/A</v>
      </c>
      <c r="V11" s="27"/>
      <c r="W11" s="138"/>
      <c r="X11" s="139"/>
    </row>
    <row r="12" spans="1:24" ht="28.8" x14ac:dyDescent="0.3">
      <c r="A12" s="84"/>
      <c r="B12" s="96" t="s">
        <v>172</v>
      </c>
      <c r="C12" s="97" t="s">
        <v>175</v>
      </c>
      <c r="D12" s="99"/>
      <c r="E12" s="98" t="s">
        <v>176</v>
      </c>
      <c r="F12" s="37" t="s">
        <v>225</v>
      </c>
      <c r="G12" s="37">
        <v>96</v>
      </c>
      <c r="H12" s="44">
        <v>410000</v>
      </c>
      <c r="I12" s="26"/>
      <c r="J12" s="26"/>
      <c r="K12" s="38">
        <v>110244</v>
      </c>
      <c r="L12" s="42">
        <v>1.6208</v>
      </c>
      <c r="M12" s="37">
        <v>12</v>
      </c>
      <c r="N12" s="39">
        <v>19.45</v>
      </c>
      <c r="O12" s="39">
        <f t="shared" si="0"/>
        <v>19.45</v>
      </c>
      <c r="P12" s="39">
        <f t="shared" si="1"/>
        <v>0.20260416666666667</v>
      </c>
      <c r="Q12" s="39">
        <f t="shared" si="2"/>
        <v>83067.708333333328</v>
      </c>
      <c r="R12" s="26"/>
      <c r="S12" s="26"/>
      <c r="T12" s="26"/>
      <c r="U12" s="39" t="str">
        <f t="shared" si="3"/>
        <v>N/A</v>
      </c>
      <c r="V12" s="27"/>
      <c r="W12" s="138"/>
      <c r="X12" s="139"/>
    </row>
    <row r="13" spans="1:24" ht="43.8" thickBot="1" x14ac:dyDescent="0.35">
      <c r="A13" s="84"/>
      <c r="B13" s="80" t="s">
        <v>162</v>
      </c>
      <c r="C13" s="81" t="s">
        <v>177</v>
      </c>
      <c r="D13" s="61"/>
      <c r="E13" s="82">
        <v>72558</v>
      </c>
      <c r="F13" s="35" t="s">
        <v>231</v>
      </c>
      <c r="G13" s="35">
        <v>96</v>
      </c>
      <c r="H13" s="45">
        <v>410000</v>
      </c>
      <c r="I13" s="23"/>
      <c r="J13" s="23"/>
      <c r="K13" s="29">
        <v>110244</v>
      </c>
      <c r="L13" s="41">
        <v>1.6208</v>
      </c>
      <c r="M13" s="35">
        <v>8.4</v>
      </c>
      <c r="N13" s="36">
        <v>13.61</v>
      </c>
      <c r="O13" s="36">
        <f t="shared" si="0"/>
        <v>13.61</v>
      </c>
      <c r="P13" s="36">
        <f t="shared" si="1"/>
        <v>0.14177083333333332</v>
      </c>
      <c r="Q13" s="36">
        <f t="shared" si="2"/>
        <v>58126.041666666657</v>
      </c>
      <c r="R13" s="23"/>
      <c r="S13" s="23"/>
      <c r="T13" s="23"/>
      <c r="U13" s="36" t="str">
        <f t="shared" si="3"/>
        <v>N/A</v>
      </c>
      <c r="V13" s="25"/>
      <c r="W13" s="140"/>
      <c r="X13" s="51"/>
    </row>
    <row r="14" spans="1:24" ht="28.8" x14ac:dyDescent="0.3">
      <c r="A14" s="95" t="s">
        <v>118</v>
      </c>
      <c r="B14" s="76" t="s">
        <v>157</v>
      </c>
      <c r="C14" s="77" t="s">
        <v>178</v>
      </c>
      <c r="D14" s="60"/>
      <c r="E14" s="78" t="s">
        <v>179</v>
      </c>
      <c r="F14" s="33" t="s">
        <v>221</v>
      </c>
      <c r="G14" s="33">
        <v>60</v>
      </c>
      <c r="H14" s="43">
        <v>360000</v>
      </c>
      <c r="I14" s="22"/>
      <c r="J14" s="22"/>
      <c r="K14" s="28">
        <v>110244</v>
      </c>
      <c r="L14" s="40">
        <v>1.6208</v>
      </c>
      <c r="M14" s="33">
        <v>2.7</v>
      </c>
      <c r="N14" s="34">
        <v>4.38</v>
      </c>
      <c r="O14" s="34">
        <f t="shared" si="0"/>
        <v>4.38</v>
      </c>
      <c r="P14" s="34">
        <f t="shared" si="1"/>
        <v>7.2999999999999995E-2</v>
      </c>
      <c r="Q14" s="34">
        <f t="shared" si="2"/>
        <v>26280</v>
      </c>
      <c r="R14" s="22"/>
      <c r="S14" s="22"/>
      <c r="T14" s="22"/>
      <c r="U14" s="34" t="str">
        <f t="shared" si="3"/>
        <v>N/A</v>
      </c>
      <c r="V14" s="24"/>
      <c r="W14" s="137"/>
      <c r="X14" s="49"/>
    </row>
    <row r="15" spans="1:24" ht="28.8" x14ac:dyDescent="0.3">
      <c r="A15" s="84"/>
      <c r="B15" s="96" t="s">
        <v>157</v>
      </c>
      <c r="C15" s="97" t="s">
        <v>180</v>
      </c>
      <c r="D15" s="99"/>
      <c r="E15" s="98" t="s">
        <v>181</v>
      </c>
      <c r="F15" s="37" t="s">
        <v>221</v>
      </c>
      <c r="G15" s="37">
        <v>60</v>
      </c>
      <c r="H15" s="44">
        <v>360000</v>
      </c>
      <c r="I15" s="26"/>
      <c r="J15" s="26"/>
      <c r="K15" s="38">
        <v>110244</v>
      </c>
      <c r="L15" s="42">
        <v>1.6208</v>
      </c>
      <c r="M15" s="37">
        <v>5.4</v>
      </c>
      <c r="N15" s="39">
        <v>8.75</v>
      </c>
      <c r="O15" s="39">
        <f t="shared" si="0"/>
        <v>8.75</v>
      </c>
      <c r="P15" s="39">
        <f t="shared" si="1"/>
        <v>0.14583333333333334</v>
      </c>
      <c r="Q15" s="39">
        <f t="shared" si="2"/>
        <v>52500</v>
      </c>
      <c r="R15" s="26"/>
      <c r="S15" s="26"/>
      <c r="T15" s="26"/>
      <c r="U15" s="39" t="str">
        <f t="shared" si="3"/>
        <v>N/A</v>
      </c>
      <c r="V15" s="27"/>
      <c r="W15" s="138"/>
      <c r="X15" s="139"/>
    </row>
    <row r="16" spans="1:24" ht="28.8" x14ac:dyDescent="0.3">
      <c r="A16" s="84"/>
      <c r="B16" s="96" t="s">
        <v>165</v>
      </c>
      <c r="C16" s="97" t="s">
        <v>183</v>
      </c>
      <c r="D16" s="99"/>
      <c r="E16" s="98" t="s">
        <v>184</v>
      </c>
      <c r="F16" s="37" t="s">
        <v>227</v>
      </c>
      <c r="G16" s="37">
        <v>60</v>
      </c>
      <c r="H16" s="44">
        <v>360000</v>
      </c>
      <c r="I16" s="26"/>
      <c r="J16" s="26"/>
      <c r="K16" s="38">
        <v>110244</v>
      </c>
      <c r="L16" s="42">
        <v>1.6208</v>
      </c>
      <c r="M16" s="37">
        <v>7.5</v>
      </c>
      <c r="N16" s="39">
        <v>12.16</v>
      </c>
      <c r="O16" s="39">
        <f t="shared" si="0"/>
        <v>12.16</v>
      </c>
      <c r="P16" s="39">
        <f t="shared" si="1"/>
        <v>0.20266666666666666</v>
      </c>
      <c r="Q16" s="39">
        <f t="shared" si="2"/>
        <v>72960</v>
      </c>
      <c r="R16" s="26"/>
      <c r="S16" s="26"/>
      <c r="T16" s="26"/>
      <c r="U16" s="39" t="str">
        <f t="shared" si="3"/>
        <v>N/A</v>
      </c>
      <c r="V16" s="27"/>
      <c r="W16" s="138"/>
      <c r="X16" s="139"/>
    </row>
    <row r="17" spans="1:24" ht="29.4" thickBot="1" x14ac:dyDescent="0.35">
      <c r="A17" s="89"/>
      <c r="B17" s="80" t="s">
        <v>162</v>
      </c>
      <c r="C17" s="81" t="s">
        <v>182</v>
      </c>
      <c r="D17" s="61"/>
      <c r="E17" s="82">
        <v>72580</v>
      </c>
      <c r="F17" s="35" t="s">
        <v>232</v>
      </c>
      <c r="G17" s="35">
        <v>60</v>
      </c>
      <c r="H17" s="45">
        <v>360000</v>
      </c>
      <c r="I17" s="23"/>
      <c r="J17" s="23"/>
      <c r="K17" s="29">
        <v>110244</v>
      </c>
      <c r="L17" s="41">
        <v>1.6208</v>
      </c>
      <c r="M17" s="35">
        <v>2.96</v>
      </c>
      <c r="N17" s="36">
        <v>4.8</v>
      </c>
      <c r="O17" s="36">
        <f t="shared" si="0"/>
        <v>4.8</v>
      </c>
      <c r="P17" s="36">
        <f t="shared" si="1"/>
        <v>0.08</v>
      </c>
      <c r="Q17" s="36">
        <f t="shared" si="2"/>
        <v>28800</v>
      </c>
      <c r="R17" s="23"/>
      <c r="S17" s="23"/>
      <c r="T17" s="23"/>
      <c r="U17" s="36" t="str">
        <f t="shared" si="3"/>
        <v>N/A</v>
      </c>
      <c r="V17" s="25"/>
      <c r="W17" s="140"/>
      <c r="X17" s="51"/>
    </row>
    <row r="18" spans="1:24" ht="43.2" x14ac:dyDescent="0.3">
      <c r="A18" s="95" t="s">
        <v>119</v>
      </c>
      <c r="B18" s="76" t="s">
        <v>157</v>
      </c>
      <c r="C18" s="77" t="s">
        <v>185</v>
      </c>
      <c r="D18" s="60"/>
      <c r="E18" s="78" t="s">
        <v>186</v>
      </c>
      <c r="F18" s="33" t="s">
        <v>222</v>
      </c>
      <c r="G18" s="33">
        <v>72</v>
      </c>
      <c r="H18" s="43">
        <v>210000</v>
      </c>
      <c r="I18" s="22"/>
      <c r="J18" s="22"/>
      <c r="K18" s="28">
        <v>110244</v>
      </c>
      <c r="L18" s="40">
        <v>1.6208</v>
      </c>
      <c r="M18" s="33">
        <v>4.55</v>
      </c>
      <c r="N18" s="34">
        <v>7.37</v>
      </c>
      <c r="O18" s="34">
        <f t="shared" si="0"/>
        <v>7.37</v>
      </c>
      <c r="P18" s="34">
        <f t="shared" si="1"/>
        <v>0.10236111111111111</v>
      </c>
      <c r="Q18" s="34">
        <f t="shared" si="2"/>
        <v>21495.833333333332</v>
      </c>
      <c r="R18" s="22"/>
      <c r="S18" s="22"/>
      <c r="T18" s="22"/>
      <c r="U18" s="34" t="str">
        <f t="shared" si="3"/>
        <v>N/A</v>
      </c>
      <c r="V18" s="24"/>
      <c r="W18" s="137"/>
      <c r="X18" s="49"/>
    </row>
    <row r="19" spans="1:24" ht="43.2" x14ac:dyDescent="0.3">
      <c r="A19" s="84"/>
      <c r="B19" s="96" t="s">
        <v>165</v>
      </c>
      <c r="C19" s="97" t="s">
        <v>187</v>
      </c>
      <c r="D19" s="99"/>
      <c r="E19" s="129" t="s">
        <v>188</v>
      </c>
      <c r="F19" s="37" t="s">
        <v>228</v>
      </c>
      <c r="G19" s="37">
        <v>70</v>
      </c>
      <c r="H19" s="44">
        <v>210000</v>
      </c>
      <c r="I19" s="26"/>
      <c r="J19" s="26"/>
      <c r="K19" s="38">
        <v>110244</v>
      </c>
      <c r="L19" s="42">
        <v>1.6208</v>
      </c>
      <c r="M19" s="37">
        <v>5.49</v>
      </c>
      <c r="N19" s="39">
        <v>8.9</v>
      </c>
      <c r="O19" s="39">
        <f t="shared" si="0"/>
        <v>8.9</v>
      </c>
      <c r="P19" s="39">
        <f t="shared" si="1"/>
        <v>0.12714285714285714</v>
      </c>
      <c r="Q19" s="39">
        <f t="shared" si="2"/>
        <v>26700</v>
      </c>
      <c r="R19" s="26"/>
      <c r="S19" s="26"/>
      <c r="T19" s="26"/>
      <c r="U19" s="39" t="str">
        <f t="shared" si="3"/>
        <v>N/A</v>
      </c>
      <c r="V19" s="27"/>
      <c r="W19" s="138"/>
      <c r="X19" s="139"/>
    </row>
    <row r="20" spans="1:24" ht="58.2" thickBot="1" x14ac:dyDescent="0.35">
      <c r="A20" s="84"/>
      <c r="B20" s="80" t="s">
        <v>162</v>
      </c>
      <c r="C20" s="81" t="s">
        <v>189</v>
      </c>
      <c r="D20" s="61"/>
      <c r="E20" s="82">
        <v>78647</v>
      </c>
      <c r="F20" s="35" t="s">
        <v>233</v>
      </c>
      <c r="G20" s="35">
        <v>96</v>
      </c>
      <c r="H20" s="45">
        <v>210000</v>
      </c>
      <c r="I20" s="23"/>
      <c r="J20" s="23"/>
      <c r="K20" s="29">
        <v>110244</v>
      </c>
      <c r="L20" s="41">
        <v>1.6208</v>
      </c>
      <c r="M20" s="35">
        <v>7.8</v>
      </c>
      <c r="N20" s="36">
        <v>12.64</v>
      </c>
      <c r="O20" s="36">
        <f t="shared" si="0"/>
        <v>12.64</v>
      </c>
      <c r="P20" s="36">
        <f t="shared" si="1"/>
        <v>0.13166666666666668</v>
      </c>
      <c r="Q20" s="36">
        <f t="shared" si="2"/>
        <v>27650.000000000004</v>
      </c>
      <c r="R20" s="23"/>
      <c r="S20" s="23"/>
      <c r="T20" s="23"/>
      <c r="U20" s="36" t="str">
        <f t="shared" si="3"/>
        <v>N/A</v>
      </c>
      <c r="V20" s="25"/>
      <c r="W20" s="140"/>
      <c r="X20" s="51"/>
    </row>
    <row r="21" spans="1:24" ht="43.2" x14ac:dyDescent="0.3">
      <c r="A21" s="95" t="s">
        <v>120</v>
      </c>
      <c r="B21" s="76" t="s">
        <v>157</v>
      </c>
      <c r="C21" s="77" t="s">
        <v>190</v>
      </c>
      <c r="D21" s="60"/>
      <c r="E21" s="78" t="s">
        <v>191</v>
      </c>
      <c r="F21" s="33" t="s">
        <v>219</v>
      </c>
      <c r="G21" s="33">
        <v>96</v>
      </c>
      <c r="H21" s="43">
        <v>268000</v>
      </c>
      <c r="I21" s="22"/>
      <c r="J21" s="22"/>
      <c r="K21" s="28">
        <v>110244</v>
      </c>
      <c r="L21" s="40">
        <v>1.6208</v>
      </c>
      <c r="M21" s="33">
        <v>6</v>
      </c>
      <c r="N21" s="34">
        <v>9.7200000000000006</v>
      </c>
      <c r="O21" s="34">
        <f t="shared" si="0"/>
        <v>9.7200000000000006</v>
      </c>
      <c r="P21" s="34">
        <f t="shared" si="1"/>
        <v>0.10125000000000001</v>
      </c>
      <c r="Q21" s="34">
        <f t="shared" si="2"/>
        <v>27135</v>
      </c>
      <c r="R21" s="22"/>
      <c r="S21" s="22"/>
      <c r="T21" s="22"/>
      <c r="U21" s="34" t="str">
        <f t="shared" si="3"/>
        <v>N/A</v>
      </c>
      <c r="V21" s="24"/>
      <c r="W21" s="134"/>
      <c r="X21" s="24"/>
    </row>
    <row r="22" spans="1:24" ht="28.8" x14ac:dyDescent="0.3">
      <c r="A22" s="84"/>
      <c r="B22" s="96" t="s">
        <v>165</v>
      </c>
      <c r="C22" s="97" t="s">
        <v>192</v>
      </c>
      <c r="D22" s="99"/>
      <c r="E22" s="98" t="s">
        <v>193</v>
      </c>
      <c r="F22" s="37" t="s">
        <v>225</v>
      </c>
      <c r="G22" s="37">
        <v>96</v>
      </c>
      <c r="H22" s="44">
        <v>268000</v>
      </c>
      <c r="I22" s="26"/>
      <c r="J22" s="26"/>
      <c r="K22" s="38">
        <v>110244</v>
      </c>
      <c r="L22" s="42">
        <v>1.6208</v>
      </c>
      <c r="M22" s="37">
        <v>9</v>
      </c>
      <c r="N22" s="39">
        <v>14.59</v>
      </c>
      <c r="O22" s="39">
        <f t="shared" si="0"/>
        <v>14.59</v>
      </c>
      <c r="P22" s="39">
        <f t="shared" si="1"/>
        <v>0.15197916666666667</v>
      </c>
      <c r="Q22" s="39">
        <f t="shared" si="2"/>
        <v>40730.416666666664</v>
      </c>
      <c r="R22" s="26"/>
      <c r="S22" s="26"/>
      <c r="T22" s="26"/>
      <c r="U22" s="39" t="str">
        <f t="shared" si="3"/>
        <v>N/A</v>
      </c>
      <c r="V22" s="27"/>
      <c r="W22" s="135"/>
      <c r="X22" s="27"/>
    </row>
    <row r="23" spans="1:24" ht="43.8" thickBot="1" x14ac:dyDescent="0.35">
      <c r="A23" s="89"/>
      <c r="B23" s="80" t="s">
        <v>162</v>
      </c>
      <c r="C23" s="81" t="s">
        <v>194</v>
      </c>
      <c r="D23" s="61"/>
      <c r="E23" s="82">
        <v>78674</v>
      </c>
      <c r="F23" s="35" t="s">
        <v>234</v>
      </c>
      <c r="G23" s="35">
        <v>96</v>
      </c>
      <c r="H23" s="45">
        <v>268000</v>
      </c>
      <c r="I23" s="23"/>
      <c r="J23" s="23"/>
      <c r="K23" s="29">
        <v>110244</v>
      </c>
      <c r="L23" s="41">
        <v>1.6208</v>
      </c>
      <c r="M23" s="35">
        <v>3.33</v>
      </c>
      <c r="N23" s="36">
        <v>5.4</v>
      </c>
      <c r="O23" s="36">
        <f t="shared" si="0"/>
        <v>5.4</v>
      </c>
      <c r="P23" s="36">
        <f t="shared" si="1"/>
        <v>5.6250000000000001E-2</v>
      </c>
      <c r="Q23" s="36">
        <f t="shared" si="2"/>
        <v>15075</v>
      </c>
      <c r="R23" s="23"/>
      <c r="S23" s="23"/>
      <c r="T23" s="23"/>
      <c r="U23" s="36" t="str">
        <f t="shared" si="3"/>
        <v>N/A</v>
      </c>
      <c r="V23" s="25"/>
      <c r="W23" s="136"/>
      <c r="X23" s="25"/>
    </row>
    <row r="24" spans="1:24" ht="43.2" x14ac:dyDescent="0.3">
      <c r="A24" s="130" t="s">
        <v>121</v>
      </c>
      <c r="B24" s="76" t="s">
        <v>157</v>
      </c>
      <c r="C24" s="77" t="s">
        <v>195</v>
      </c>
      <c r="D24" s="60"/>
      <c r="E24" s="78" t="s">
        <v>196</v>
      </c>
      <c r="F24" s="33" t="s">
        <v>220</v>
      </c>
      <c r="G24" s="33">
        <v>96</v>
      </c>
      <c r="H24" s="43">
        <v>240000</v>
      </c>
      <c r="I24" s="22"/>
      <c r="J24" s="22"/>
      <c r="K24" s="28">
        <v>110244</v>
      </c>
      <c r="L24" s="40">
        <v>1.6208</v>
      </c>
      <c r="M24" s="33">
        <v>6.96</v>
      </c>
      <c r="N24" s="34">
        <v>11.28</v>
      </c>
      <c r="O24" s="34">
        <f t="shared" si="0"/>
        <v>11.28</v>
      </c>
      <c r="P24" s="34">
        <f t="shared" si="1"/>
        <v>0.11749999999999999</v>
      </c>
      <c r="Q24" s="34">
        <f t="shared" si="2"/>
        <v>28200</v>
      </c>
      <c r="R24" s="22"/>
      <c r="S24" s="22"/>
      <c r="T24" s="22"/>
      <c r="U24" s="34" t="str">
        <f t="shared" si="3"/>
        <v>N/A</v>
      </c>
      <c r="V24" s="24"/>
      <c r="W24" s="137"/>
      <c r="X24" s="49"/>
    </row>
    <row r="25" spans="1:24" ht="43.2" x14ac:dyDescent="0.3">
      <c r="A25" s="131"/>
      <c r="B25" s="96" t="s">
        <v>157</v>
      </c>
      <c r="C25" s="97" t="s">
        <v>195</v>
      </c>
      <c r="D25" s="99"/>
      <c r="E25" s="98" t="s">
        <v>197</v>
      </c>
      <c r="F25" s="37" t="s">
        <v>220</v>
      </c>
      <c r="G25" s="37">
        <v>96</v>
      </c>
      <c r="H25" s="44">
        <v>240000</v>
      </c>
      <c r="I25" s="26"/>
      <c r="J25" s="26"/>
      <c r="K25" s="38">
        <v>110244</v>
      </c>
      <c r="L25" s="42">
        <v>1.6208</v>
      </c>
      <c r="M25" s="37">
        <v>3.75</v>
      </c>
      <c r="N25" s="39">
        <v>6.08</v>
      </c>
      <c r="O25" s="39">
        <f t="shared" si="0"/>
        <v>6.08</v>
      </c>
      <c r="P25" s="39">
        <f t="shared" si="1"/>
        <v>6.3333333333333339E-2</v>
      </c>
      <c r="Q25" s="39">
        <f t="shared" si="2"/>
        <v>15200.000000000002</v>
      </c>
      <c r="R25" s="26"/>
      <c r="S25" s="26"/>
      <c r="T25" s="26"/>
      <c r="U25" s="39" t="str">
        <f t="shared" si="3"/>
        <v>N/A</v>
      </c>
      <c r="V25" s="27"/>
      <c r="W25" s="138"/>
      <c r="X25" s="139"/>
    </row>
    <row r="26" spans="1:24" ht="28.8" x14ac:dyDescent="0.3">
      <c r="A26" s="131"/>
      <c r="B26" s="96" t="s">
        <v>165</v>
      </c>
      <c r="C26" s="97" t="s">
        <v>198</v>
      </c>
      <c r="D26" s="99"/>
      <c r="E26" s="98" t="s">
        <v>199</v>
      </c>
      <c r="F26" s="37" t="s">
        <v>225</v>
      </c>
      <c r="G26" s="37">
        <v>96</v>
      </c>
      <c r="H26" s="44">
        <v>240000</v>
      </c>
      <c r="I26" s="26"/>
      <c r="J26" s="26"/>
      <c r="K26" s="38">
        <v>110244</v>
      </c>
      <c r="L26" s="42">
        <v>1.6208</v>
      </c>
      <c r="M26" s="37">
        <v>9</v>
      </c>
      <c r="N26" s="39">
        <v>14.59</v>
      </c>
      <c r="O26" s="39">
        <f t="shared" si="0"/>
        <v>14.59</v>
      </c>
      <c r="P26" s="39">
        <f t="shared" si="1"/>
        <v>0.15197916666666667</v>
      </c>
      <c r="Q26" s="39">
        <f t="shared" si="2"/>
        <v>36475</v>
      </c>
      <c r="R26" s="26"/>
      <c r="S26" s="26"/>
      <c r="T26" s="26"/>
      <c r="U26" s="39" t="str">
        <f t="shared" si="3"/>
        <v>N/A</v>
      </c>
      <c r="V26" s="27"/>
      <c r="W26" s="138"/>
      <c r="X26" s="139"/>
    </row>
    <row r="27" spans="1:24" ht="43.8" thickBot="1" x14ac:dyDescent="0.35">
      <c r="A27" s="132"/>
      <c r="B27" s="80" t="s">
        <v>162</v>
      </c>
      <c r="C27" s="81" t="s">
        <v>200</v>
      </c>
      <c r="D27" s="61"/>
      <c r="E27" s="82">
        <v>72560</v>
      </c>
      <c r="F27" s="35" t="s">
        <v>235</v>
      </c>
      <c r="G27" s="35">
        <v>96</v>
      </c>
      <c r="H27" s="45">
        <v>240000</v>
      </c>
      <c r="I27" s="23"/>
      <c r="J27" s="23"/>
      <c r="K27" s="29">
        <v>110244</v>
      </c>
      <c r="L27" s="41">
        <v>1.6208</v>
      </c>
      <c r="M27" s="35">
        <v>6.66</v>
      </c>
      <c r="N27" s="36">
        <v>10.79</v>
      </c>
      <c r="O27" s="36">
        <f t="shared" si="0"/>
        <v>10.79</v>
      </c>
      <c r="P27" s="36">
        <f t="shared" si="1"/>
        <v>0.11239583333333332</v>
      </c>
      <c r="Q27" s="36">
        <f t="shared" si="2"/>
        <v>26974.999999999996</v>
      </c>
      <c r="R27" s="23"/>
      <c r="S27" s="23"/>
      <c r="T27" s="23"/>
      <c r="U27" s="36" t="str">
        <f t="shared" si="3"/>
        <v>N/A</v>
      </c>
      <c r="V27" s="25"/>
      <c r="W27" s="140"/>
      <c r="X27" s="51"/>
    </row>
    <row r="28" spans="1:24" ht="43.2" x14ac:dyDescent="0.3">
      <c r="A28" s="130" t="s">
        <v>122</v>
      </c>
      <c r="B28" s="76" t="s">
        <v>157</v>
      </c>
      <c r="C28" s="77" t="s">
        <v>201</v>
      </c>
      <c r="D28" s="60"/>
      <c r="E28" s="78" t="s">
        <v>202</v>
      </c>
      <c r="F28" s="33" t="s">
        <v>221</v>
      </c>
      <c r="G28" s="33">
        <v>60</v>
      </c>
      <c r="H28" s="43">
        <v>108000</v>
      </c>
      <c r="I28" s="22"/>
      <c r="J28" s="22"/>
      <c r="K28" s="28">
        <v>110244</v>
      </c>
      <c r="L28" s="40">
        <v>1.6208</v>
      </c>
      <c r="M28" s="33">
        <v>2.25</v>
      </c>
      <c r="N28" s="34">
        <v>3.65</v>
      </c>
      <c r="O28" s="34">
        <f t="shared" si="0"/>
        <v>3.65</v>
      </c>
      <c r="P28" s="34">
        <f t="shared" si="1"/>
        <v>6.083333333333333E-2</v>
      </c>
      <c r="Q28" s="34">
        <f t="shared" si="2"/>
        <v>6570</v>
      </c>
      <c r="R28" s="22"/>
      <c r="S28" s="22"/>
      <c r="T28" s="22"/>
      <c r="U28" s="34" t="str">
        <f t="shared" si="3"/>
        <v>N/A</v>
      </c>
      <c r="V28" s="24"/>
      <c r="W28" s="137"/>
      <c r="X28" s="49"/>
    </row>
    <row r="29" spans="1:24" ht="28.8" x14ac:dyDescent="0.3">
      <c r="A29" s="131"/>
      <c r="B29" s="96" t="s">
        <v>165</v>
      </c>
      <c r="C29" s="97" t="s">
        <v>205</v>
      </c>
      <c r="D29" s="99"/>
      <c r="E29" s="98" t="s">
        <v>206</v>
      </c>
      <c r="F29" s="37" t="s">
        <v>229</v>
      </c>
      <c r="G29" s="37">
        <v>60</v>
      </c>
      <c r="H29" s="44">
        <v>108000</v>
      </c>
      <c r="I29" s="26"/>
      <c r="J29" s="26"/>
      <c r="K29" s="38">
        <v>110244</v>
      </c>
      <c r="L29" s="42">
        <v>1.6208</v>
      </c>
      <c r="M29" s="37">
        <v>5.44</v>
      </c>
      <c r="N29" s="39">
        <v>8.82</v>
      </c>
      <c r="O29" s="39">
        <f t="shared" si="0"/>
        <v>8.82</v>
      </c>
      <c r="P29" s="39">
        <f t="shared" si="1"/>
        <v>0.14699999999999999</v>
      </c>
      <c r="Q29" s="39">
        <f t="shared" si="2"/>
        <v>15876</v>
      </c>
      <c r="R29" s="26"/>
      <c r="S29" s="26"/>
      <c r="T29" s="26"/>
      <c r="U29" s="39" t="str">
        <f t="shared" si="3"/>
        <v>N/A</v>
      </c>
      <c r="V29" s="27"/>
      <c r="W29" s="138"/>
      <c r="X29" s="139"/>
    </row>
    <row r="30" spans="1:24" ht="28.8" x14ac:dyDescent="0.3">
      <c r="A30" s="131"/>
      <c r="B30" s="96" t="s">
        <v>165</v>
      </c>
      <c r="C30" s="97" t="s">
        <v>205</v>
      </c>
      <c r="D30" s="99"/>
      <c r="E30" s="98" t="s">
        <v>207</v>
      </c>
      <c r="F30" s="37" t="s">
        <v>229</v>
      </c>
      <c r="G30" s="37">
        <v>60</v>
      </c>
      <c r="H30" s="44">
        <v>108000</v>
      </c>
      <c r="I30" s="26"/>
      <c r="J30" s="26"/>
      <c r="K30" s="38">
        <v>110244</v>
      </c>
      <c r="L30" s="42">
        <v>1.6208</v>
      </c>
      <c r="M30" s="37">
        <v>5.44</v>
      </c>
      <c r="N30" s="39">
        <v>8.82</v>
      </c>
      <c r="O30" s="39">
        <f t="shared" si="0"/>
        <v>8.82</v>
      </c>
      <c r="P30" s="39">
        <f t="shared" si="1"/>
        <v>0.14699999999999999</v>
      </c>
      <c r="Q30" s="39">
        <f t="shared" si="2"/>
        <v>15876</v>
      </c>
      <c r="R30" s="26"/>
      <c r="S30" s="26"/>
      <c r="T30" s="26"/>
      <c r="U30" s="39" t="str">
        <f t="shared" si="3"/>
        <v>N/A</v>
      </c>
      <c r="V30" s="27"/>
      <c r="W30" s="138"/>
      <c r="X30" s="139"/>
    </row>
    <row r="31" spans="1:24" ht="43.2" x14ac:dyDescent="0.3">
      <c r="A31" s="131"/>
      <c r="B31" s="96" t="s">
        <v>162</v>
      </c>
      <c r="C31" s="97" t="s">
        <v>203</v>
      </c>
      <c r="D31" s="99"/>
      <c r="E31" s="98">
        <v>72581</v>
      </c>
      <c r="F31" s="37" t="s">
        <v>236</v>
      </c>
      <c r="G31" s="37">
        <v>60</v>
      </c>
      <c r="H31" s="44">
        <v>108000</v>
      </c>
      <c r="I31" s="26"/>
      <c r="J31" s="26"/>
      <c r="K31" s="38">
        <v>110244</v>
      </c>
      <c r="L31" s="42">
        <v>1.6208</v>
      </c>
      <c r="M31" s="37">
        <v>2.4300000000000002</v>
      </c>
      <c r="N31" s="39">
        <v>3.94</v>
      </c>
      <c r="O31" s="39">
        <f t="shared" si="0"/>
        <v>3.94</v>
      </c>
      <c r="P31" s="39">
        <f t="shared" si="1"/>
        <v>6.5666666666666665E-2</v>
      </c>
      <c r="Q31" s="39">
        <f t="shared" si="2"/>
        <v>7092</v>
      </c>
      <c r="R31" s="26"/>
      <c r="S31" s="26"/>
      <c r="T31" s="26"/>
      <c r="U31" s="39" t="str">
        <f t="shared" si="3"/>
        <v>N/A</v>
      </c>
      <c r="V31" s="27"/>
      <c r="W31" s="138"/>
      <c r="X31" s="139"/>
    </row>
    <row r="32" spans="1:24" ht="43.8" thickBot="1" x14ac:dyDescent="0.35">
      <c r="A32" s="132"/>
      <c r="B32" s="80" t="s">
        <v>162</v>
      </c>
      <c r="C32" s="81" t="s">
        <v>204</v>
      </c>
      <c r="D32" s="61"/>
      <c r="E32" s="82">
        <v>78369</v>
      </c>
      <c r="F32" s="35" t="s">
        <v>237</v>
      </c>
      <c r="G32" s="35">
        <v>60</v>
      </c>
      <c r="H32" s="45">
        <v>108000</v>
      </c>
      <c r="I32" s="23"/>
      <c r="J32" s="23"/>
      <c r="K32" s="29">
        <v>110244</v>
      </c>
      <c r="L32" s="41">
        <v>1.6208</v>
      </c>
      <c r="M32" s="35">
        <v>4.8</v>
      </c>
      <c r="N32" s="36">
        <v>7.78</v>
      </c>
      <c r="O32" s="36">
        <f t="shared" si="0"/>
        <v>7.78</v>
      </c>
      <c r="P32" s="36">
        <f t="shared" si="1"/>
        <v>0.12966666666666668</v>
      </c>
      <c r="Q32" s="36">
        <f t="shared" si="2"/>
        <v>14004.000000000002</v>
      </c>
      <c r="R32" s="23"/>
      <c r="S32" s="23"/>
      <c r="T32" s="23"/>
      <c r="U32" s="36" t="str">
        <f t="shared" si="3"/>
        <v>N/A</v>
      </c>
      <c r="V32" s="25"/>
      <c r="W32" s="140"/>
      <c r="X32" s="51"/>
    </row>
    <row r="33" spans="1:24" ht="43.2" x14ac:dyDescent="0.3">
      <c r="A33" s="130" t="s">
        <v>123</v>
      </c>
      <c r="B33" s="76" t="s">
        <v>157</v>
      </c>
      <c r="C33" s="77" t="s">
        <v>208</v>
      </c>
      <c r="D33" s="60"/>
      <c r="E33" s="78" t="s">
        <v>209</v>
      </c>
      <c r="F33" s="33" t="s">
        <v>223</v>
      </c>
      <c r="G33" s="33">
        <v>72</v>
      </c>
      <c r="H33" s="43">
        <v>210000</v>
      </c>
      <c r="I33" s="22"/>
      <c r="J33" s="22"/>
      <c r="K33" s="28">
        <v>110244</v>
      </c>
      <c r="L33" s="40">
        <v>1.6208</v>
      </c>
      <c r="M33" s="33">
        <v>4.12</v>
      </c>
      <c r="N33" s="34">
        <v>6.68</v>
      </c>
      <c r="O33" s="34">
        <f t="shared" si="0"/>
        <v>6.68</v>
      </c>
      <c r="P33" s="34">
        <f t="shared" si="1"/>
        <v>9.2777777777777778E-2</v>
      </c>
      <c r="Q33" s="34">
        <f t="shared" si="2"/>
        <v>19483.333333333332</v>
      </c>
      <c r="R33" s="22"/>
      <c r="S33" s="22"/>
      <c r="T33" s="22"/>
      <c r="U33" s="34" t="str">
        <f t="shared" si="3"/>
        <v>N/A</v>
      </c>
      <c r="V33" s="24"/>
      <c r="W33" s="137"/>
      <c r="X33" s="49"/>
    </row>
    <row r="34" spans="1:24" ht="43.2" x14ac:dyDescent="0.3">
      <c r="A34" s="131"/>
      <c r="B34" s="96" t="s">
        <v>165</v>
      </c>
      <c r="C34" s="97" t="s">
        <v>210</v>
      </c>
      <c r="D34" s="99"/>
      <c r="E34" s="98" t="s">
        <v>211</v>
      </c>
      <c r="F34" s="37" t="s">
        <v>228</v>
      </c>
      <c r="G34" s="37">
        <v>70</v>
      </c>
      <c r="H34" s="44">
        <v>210000</v>
      </c>
      <c r="I34" s="26"/>
      <c r="J34" s="26"/>
      <c r="K34" s="38">
        <v>110244</v>
      </c>
      <c r="L34" s="42">
        <v>1.6208</v>
      </c>
      <c r="M34" s="37">
        <v>6.56</v>
      </c>
      <c r="N34" s="39">
        <v>10.63</v>
      </c>
      <c r="O34" s="39">
        <f t="shared" si="0"/>
        <v>10.63</v>
      </c>
      <c r="P34" s="39">
        <f t="shared" si="1"/>
        <v>0.15185714285714286</v>
      </c>
      <c r="Q34" s="39">
        <f t="shared" si="2"/>
        <v>31890</v>
      </c>
      <c r="R34" s="26"/>
      <c r="S34" s="26"/>
      <c r="T34" s="26"/>
      <c r="U34" s="39" t="str">
        <f t="shared" si="3"/>
        <v>N/A</v>
      </c>
      <c r="V34" s="27"/>
      <c r="W34" s="138"/>
      <c r="X34" s="139"/>
    </row>
    <row r="35" spans="1:24" ht="57.6" x14ac:dyDescent="0.3">
      <c r="A35" s="131"/>
      <c r="B35" s="96" t="s">
        <v>162</v>
      </c>
      <c r="C35" s="97" t="s">
        <v>212</v>
      </c>
      <c r="D35" s="99"/>
      <c r="E35" s="98">
        <v>78648</v>
      </c>
      <c r="F35" s="37" t="s">
        <v>238</v>
      </c>
      <c r="G35" s="37">
        <v>96</v>
      </c>
      <c r="H35" s="44">
        <v>210000</v>
      </c>
      <c r="I35" s="26"/>
      <c r="J35" s="26"/>
      <c r="K35" s="38">
        <v>110244</v>
      </c>
      <c r="L35" s="42">
        <v>1.6208</v>
      </c>
      <c r="M35" s="37">
        <v>7.02</v>
      </c>
      <c r="N35" s="39">
        <v>11.38</v>
      </c>
      <c r="O35" s="39">
        <f t="shared" si="0"/>
        <v>11.38</v>
      </c>
      <c r="P35" s="39">
        <f t="shared" si="1"/>
        <v>0.11854166666666667</v>
      </c>
      <c r="Q35" s="39">
        <f t="shared" si="2"/>
        <v>24893.75</v>
      </c>
      <c r="R35" s="26"/>
      <c r="S35" s="26"/>
      <c r="T35" s="26"/>
      <c r="U35" s="39" t="str">
        <f t="shared" si="3"/>
        <v>N/A</v>
      </c>
      <c r="V35" s="27"/>
      <c r="W35" s="138"/>
      <c r="X35" s="139"/>
    </row>
    <row r="36" spans="1:24" ht="43.8" thickBot="1" x14ac:dyDescent="0.35">
      <c r="A36" s="132"/>
      <c r="B36" s="80" t="s">
        <v>162</v>
      </c>
      <c r="C36" s="81" t="s">
        <v>213</v>
      </c>
      <c r="D36" s="61"/>
      <c r="E36" s="82">
        <v>78650</v>
      </c>
      <c r="F36" s="35" t="s">
        <v>238</v>
      </c>
      <c r="G36" s="35">
        <v>96</v>
      </c>
      <c r="H36" s="45">
        <v>21000</v>
      </c>
      <c r="I36" s="23"/>
      <c r="J36" s="23"/>
      <c r="K36" s="29">
        <v>110244</v>
      </c>
      <c r="L36" s="41">
        <v>1.6208</v>
      </c>
      <c r="M36" s="35">
        <v>10.74</v>
      </c>
      <c r="N36" s="36">
        <v>17.41</v>
      </c>
      <c r="O36" s="36">
        <f t="shared" si="0"/>
        <v>17.41</v>
      </c>
      <c r="P36" s="36">
        <f t="shared" si="1"/>
        <v>0.18135416666666668</v>
      </c>
      <c r="Q36" s="36">
        <f t="shared" si="2"/>
        <v>3808.4375</v>
      </c>
      <c r="R36" s="23"/>
      <c r="S36" s="23"/>
      <c r="T36" s="23"/>
      <c r="U36" s="36" t="str">
        <f t="shared" si="3"/>
        <v>N/A</v>
      </c>
      <c r="V36" s="25"/>
      <c r="W36" s="140"/>
      <c r="X36" s="51"/>
    </row>
    <row r="37" spans="1:24" ht="57.6" x14ac:dyDescent="0.3">
      <c r="A37" s="130" t="s">
        <v>124</v>
      </c>
      <c r="B37" s="76" t="s">
        <v>157</v>
      </c>
      <c r="C37" s="77" t="s">
        <v>214</v>
      </c>
      <c r="D37" s="60"/>
      <c r="E37" s="78" t="s">
        <v>215</v>
      </c>
      <c r="F37" s="33" t="s">
        <v>224</v>
      </c>
      <c r="G37" s="33">
        <v>96</v>
      </c>
      <c r="H37" s="43">
        <v>140000</v>
      </c>
      <c r="I37" s="22"/>
      <c r="J37" s="22"/>
      <c r="K37" s="28">
        <v>110244</v>
      </c>
      <c r="L37" s="40">
        <v>1.6208</v>
      </c>
      <c r="M37" s="33">
        <v>2.94</v>
      </c>
      <c r="N37" s="34">
        <v>4.7699999999999996</v>
      </c>
      <c r="O37" s="34">
        <f t="shared" si="0"/>
        <v>4.7699999999999996</v>
      </c>
      <c r="P37" s="34">
        <f t="shared" si="1"/>
        <v>4.9687499999999996E-2</v>
      </c>
      <c r="Q37" s="34">
        <f t="shared" si="2"/>
        <v>6956.2499999999991</v>
      </c>
      <c r="R37" s="22"/>
      <c r="S37" s="22"/>
      <c r="T37" s="22"/>
      <c r="U37" s="34" t="str">
        <f t="shared" si="3"/>
        <v>N/A</v>
      </c>
      <c r="V37" s="24"/>
      <c r="W37" s="134"/>
      <c r="X37" s="24"/>
    </row>
    <row r="38" spans="1:24" ht="28.8" x14ac:dyDescent="0.3">
      <c r="A38" s="131"/>
      <c r="B38" s="96" t="s">
        <v>165</v>
      </c>
      <c r="C38" s="97" t="s">
        <v>216</v>
      </c>
      <c r="D38" s="99"/>
      <c r="E38" s="98" t="s">
        <v>217</v>
      </c>
      <c r="F38" s="37" t="s">
        <v>225</v>
      </c>
      <c r="G38" s="37">
        <v>96</v>
      </c>
      <c r="H38" s="44">
        <v>140000</v>
      </c>
      <c r="I38" s="26"/>
      <c r="J38" s="26"/>
      <c r="K38" s="38">
        <v>110244</v>
      </c>
      <c r="L38" s="42">
        <v>1.6208</v>
      </c>
      <c r="M38" s="37">
        <v>9.6</v>
      </c>
      <c r="N38" s="39">
        <v>15.56</v>
      </c>
      <c r="O38" s="39">
        <f t="shared" si="0"/>
        <v>15.56</v>
      </c>
      <c r="P38" s="39">
        <f t="shared" si="1"/>
        <v>0.16208333333333333</v>
      </c>
      <c r="Q38" s="39">
        <f t="shared" si="2"/>
        <v>22691.666666666668</v>
      </c>
      <c r="R38" s="26"/>
      <c r="S38" s="26"/>
      <c r="T38" s="26"/>
      <c r="U38" s="39" t="str">
        <f t="shared" si="3"/>
        <v>N/A</v>
      </c>
      <c r="V38" s="27"/>
      <c r="W38" s="135"/>
      <c r="X38" s="27"/>
    </row>
    <row r="39" spans="1:24" ht="43.8" thickBot="1" x14ac:dyDescent="0.35">
      <c r="A39" s="132"/>
      <c r="B39" s="80" t="s">
        <v>162</v>
      </c>
      <c r="C39" s="81" t="s">
        <v>218</v>
      </c>
      <c r="D39" s="61"/>
      <c r="E39" s="82">
        <v>78771</v>
      </c>
      <c r="F39" s="35" t="s">
        <v>239</v>
      </c>
      <c r="G39" s="35">
        <v>96</v>
      </c>
      <c r="H39" s="45">
        <v>140000</v>
      </c>
      <c r="I39" s="23"/>
      <c r="J39" s="23"/>
      <c r="K39" s="29">
        <v>110244</v>
      </c>
      <c r="L39" s="41">
        <v>1.6208</v>
      </c>
      <c r="M39" s="35">
        <v>5.7</v>
      </c>
      <c r="N39" s="36">
        <v>9.24</v>
      </c>
      <c r="O39" s="36">
        <f t="shared" si="0"/>
        <v>9.24</v>
      </c>
      <c r="P39" s="36">
        <f t="shared" si="1"/>
        <v>9.6250000000000002E-2</v>
      </c>
      <c r="Q39" s="36">
        <f t="shared" si="2"/>
        <v>13475</v>
      </c>
      <c r="R39" s="23"/>
      <c r="S39" s="23"/>
      <c r="T39" s="23"/>
      <c r="U39" s="36" t="str">
        <f t="shared" si="3"/>
        <v>N/A</v>
      </c>
      <c r="V39" s="25"/>
      <c r="W39" s="136"/>
      <c r="X39" s="25"/>
    </row>
  </sheetData>
  <sheetProtection algorithmName="SHA-512" hashValue="Cztq8VHBdDPVF259t6GJaaBq33aGxFPOJfzpUXR2qywsLhNGcq3X/E29VtJOj4ekQeIxxJ0SkfSFBMjnOUdDIA==" saltValue="OkMO83ivB3k2DuW0FANyww==" spinCount="100000" sheet="1" objects="1" scenarios="1" formatCells="0"/>
  <mergeCells count="1">
    <mergeCell ref="D1:E1"/>
  </mergeCells>
  <pageMargins left="0.7" right="0.7" top="0.75" bottom="0.75" header="0.3" footer="0.3"/>
  <pageSetup paperSize="5" scale="4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
  <sheetViews>
    <sheetView workbookViewId="0">
      <pane xSplit="3" ySplit="3" topLeftCell="D4" activePane="bottomRight" state="frozen"/>
      <selection pane="topRight" activeCell="D1" sqref="D1"/>
      <selection pane="bottomLeft" activeCell="A4" sqref="A4"/>
      <selection pane="bottomRight" activeCell="F6" sqref="F6"/>
    </sheetView>
  </sheetViews>
  <sheetFormatPr defaultColWidth="13.109375" defaultRowHeight="14.4" x14ac:dyDescent="0.3"/>
  <cols>
    <col min="1" max="1" width="22.77734375" style="68" bestFit="1" customWidth="1"/>
    <col min="2" max="2" width="19.44140625" style="69" customWidth="1"/>
    <col min="3" max="3" width="21.109375" style="68" bestFit="1" customWidth="1"/>
    <col min="4" max="4" width="14.33203125" style="68" customWidth="1"/>
    <col min="5" max="5" width="15.109375" style="68" customWidth="1"/>
    <col min="6" max="9" width="13.109375" style="68"/>
    <col min="10" max="10" width="20.33203125" style="68" customWidth="1"/>
    <col min="11" max="14" width="13.109375" style="68"/>
    <col min="15" max="15" width="13.109375" style="71"/>
    <col min="16" max="17" width="13.109375" style="68"/>
    <col min="18" max="18" width="16.33203125" style="68" customWidth="1"/>
    <col min="19" max="19" width="13.109375" style="68"/>
    <col min="20" max="20" width="22.33203125" style="68" customWidth="1"/>
    <col min="21" max="21" width="19.109375" style="68" customWidth="1"/>
    <col min="22" max="22" width="18.33203125" style="68" customWidth="1"/>
    <col min="23" max="16384" width="13.109375" style="68"/>
  </cols>
  <sheetData>
    <row r="1" spans="1:24" ht="15" thickBot="1" x14ac:dyDescent="0.35">
      <c r="C1" s="70" t="s">
        <v>11</v>
      </c>
      <c r="D1" s="142">
        <f>Instructions!A5</f>
        <v>0</v>
      </c>
      <c r="E1" s="143"/>
    </row>
    <row r="2" spans="1:24" ht="15" thickBot="1" x14ac:dyDescent="0.35"/>
    <row r="3" spans="1:24" s="74" customFormat="1" ht="87" thickBot="1" x14ac:dyDescent="0.35">
      <c r="A3" s="72" t="s">
        <v>8</v>
      </c>
      <c r="B3" s="30" t="s">
        <v>1</v>
      </c>
      <c r="C3" s="30" t="s">
        <v>0</v>
      </c>
      <c r="D3" s="73" t="s">
        <v>137</v>
      </c>
      <c r="E3" s="73" t="s">
        <v>4</v>
      </c>
      <c r="F3" s="30" t="s">
        <v>2</v>
      </c>
      <c r="G3" s="30" t="s">
        <v>9</v>
      </c>
      <c r="H3" s="30" t="s">
        <v>46</v>
      </c>
      <c r="I3" s="30" t="s">
        <v>12</v>
      </c>
      <c r="J3" s="30" t="s">
        <v>28</v>
      </c>
      <c r="K3" s="30" t="s">
        <v>30</v>
      </c>
      <c r="L3" s="30" t="s">
        <v>31</v>
      </c>
      <c r="M3" s="30" t="s">
        <v>3</v>
      </c>
      <c r="N3" s="30" t="s">
        <v>33</v>
      </c>
      <c r="O3" s="30" t="s">
        <v>34</v>
      </c>
      <c r="P3" s="31" t="s">
        <v>35</v>
      </c>
      <c r="Q3" s="31" t="s">
        <v>36</v>
      </c>
      <c r="R3" s="30" t="s">
        <v>5</v>
      </c>
      <c r="S3" s="30" t="s">
        <v>6</v>
      </c>
      <c r="T3" s="30" t="s">
        <v>7</v>
      </c>
      <c r="U3" s="30" t="s">
        <v>32</v>
      </c>
      <c r="V3" s="30" t="s">
        <v>19</v>
      </c>
      <c r="W3" s="30" t="s">
        <v>47</v>
      </c>
      <c r="X3" s="32" t="s">
        <v>26</v>
      </c>
    </row>
    <row r="4" spans="1:24" ht="28.8" x14ac:dyDescent="0.3">
      <c r="A4" s="84" t="s">
        <v>125</v>
      </c>
      <c r="B4" s="85" t="s">
        <v>127</v>
      </c>
      <c r="C4" s="86" t="s">
        <v>128</v>
      </c>
      <c r="D4" s="62"/>
      <c r="E4" s="87">
        <v>639840</v>
      </c>
      <c r="F4" s="52" t="s">
        <v>143</v>
      </c>
      <c r="G4" s="52">
        <v>285</v>
      </c>
      <c r="H4" s="53">
        <v>850000</v>
      </c>
      <c r="I4" s="54"/>
      <c r="J4" s="54"/>
      <c r="K4" s="55" t="s">
        <v>144</v>
      </c>
      <c r="L4" s="56">
        <v>1.0953999999999999</v>
      </c>
      <c r="M4" s="52">
        <f>22.38+19.46</f>
        <v>41.84</v>
      </c>
      <c r="N4" s="57">
        <f>24.52+21.32</f>
        <v>45.84</v>
      </c>
      <c r="O4" s="57">
        <f t="shared" ref="O4" si="0">I4+N4</f>
        <v>45.84</v>
      </c>
      <c r="P4" s="57">
        <f t="shared" ref="P4" si="1">O4/G4</f>
        <v>0.1608421052631579</v>
      </c>
      <c r="Q4" s="57">
        <f t="shared" ref="Q4" si="2">P4*H4</f>
        <v>136715.78947368421</v>
      </c>
      <c r="R4" s="54"/>
      <c r="S4" s="54"/>
      <c r="T4" s="54"/>
      <c r="U4" s="57" t="str">
        <f t="shared" ref="U4:U5" si="3">IF(R4="Y",S4-N4-T4,"N/A")</f>
        <v>N/A</v>
      </c>
      <c r="V4" s="54"/>
      <c r="W4" s="67"/>
      <c r="X4" s="88"/>
    </row>
    <row r="5" spans="1:24" ht="15" thickBot="1" x14ac:dyDescent="0.35">
      <c r="A5" s="89"/>
      <c r="B5" s="80" t="s">
        <v>52</v>
      </c>
      <c r="C5" s="81" t="s">
        <v>129</v>
      </c>
      <c r="D5" s="61"/>
      <c r="E5" s="82">
        <v>5235</v>
      </c>
      <c r="F5" s="35" t="s">
        <v>146</v>
      </c>
      <c r="G5" s="35">
        <v>139</v>
      </c>
      <c r="H5" s="45">
        <v>850000</v>
      </c>
      <c r="I5" s="23"/>
      <c r="J5" s="23"/>
      <c r="K5" s="29">
        <v>100883</v>
      </c>
      <c r="L5" s="41">
        <v>1.3552</v>
      </c>
      <c r="M5" s="35">
        <v>18.3</v>
      </c>
      <c r="N5" s="36">
        <v>24.81</v>
      </c>
      <c r="O5" s="36">
        <f t="shared" ref="O5" si="4">I5+N5</f>
        <v>24.81</v>
      </c>
      <c r="P5" s="36">
        <f t="shared" ref="P5" si="5">O5/G5</f>
        <v>0.1784892086330935</v>
      </c>
      <c r="Q5" s="36">
        <f t="shared" ref="Q5" si="6">P5*H5</f>
        <v>151715.82733812949</v>
      </c>
      <c r="R5" s="23"/>
      <c r="S5" s="23"/>
      <c r="T5" s="23"/>
      <c r="U5" s="36" t="str">
        <f t="shared" si="3"/>
        <v>N/A</v>
      </c>
      <c r="V5" s="23"/>
      <c r="W5" s="50"/>
      <c r="X5" s="90"/>
    </row>
    <row r="6" spans="1:24" ht="28.8" x14ac:dyDescent="0.3">
      <c r="A6" s="84" t="s">
        <v>126</v>
      </c>
      <c r="B6" s="76" t="s">
        <v>127</v>
      </c>
      <c r="C6" s="77" t="s">
        <v>130</v>
      </c>
      <c r="D6" s="60"/>
      <c r="E6" s="78">
        <v>284728</v>
      </c>
      <c r="F6" s="33" t="s">
        <v>145</v>
      </c>
      <c r="G6" s="33">
        <v>112</v>
      </c>
      <c r="H6" s="43">
        <v>225000</v>
      </c>
      <c r="I6" s="22"/>
      <c r="J6" s="22"/>
      <c r="K6" s="28" t="s">
        <v>144</v>
      </c>
      <c r="L6" s="40">
        <v>1.0953999999999999</v>
      </c>
      <c r="M6" s="33">
        <f>11.24+9.77</f>
        <v>21.009999999999998</v>
      </c>
      <c r="N6" s="34">
        <f>12.31+10.7</f>
        <v>23.009999999999998</v>
      </c>
      <c r="O6" s="34">
        <f t="shared" ref="O6:O7" si="7">I6+N6</f>
        <v>23.009999999999998</v>
      </c>
      <c r="P6" s="34">
        <f t="shared" ref="P6:P7" si="8">O6/G6</f>
        <v>0.20544642857142856</v>
      </c>
      <c r="Q6" s="34">
        <f t="shared" ref="Q6:Q7" si="9">P6*H6</f>
        <v>46225.446428571428</v>
      </c>
      <c r="R6" s="22"/>
      <c r="S6" s="22"/>
      <c r="T6" s="22"/>
      <c r="U6" s="34" t="str">
        <f t="shared" ref="U6:U7" si="10">IF(R6="Y",S6-N6-T6,"N/A")</f>
        <v>N/A</v>
      </c>
      <c r="V6" s="22"/>
      <c r="W6" s="28"/>
      <c r="X6" s="24"/>
    </row>
    <row r="7" spans="1:24" ht="29.4" thickBot="1" x14ac:dyDescent="0.35">
      <c r="A7" s="89"/>
      <c r="B7" s="80" t="s">
        <v>52</v>
      </c>
      <c r="C7" s="81" t="s">
        <v>131</v>
      </c>
      <c r="D7" s="61"/>
      <c r="E7" s="82">
        <v>5843</v>
      </c>
      <c r="F7" s="35" t="s">
        <v>147</v>
      </c>
      <c r="G7" s="35">
        <v>143</v>
      </c>
      <c r="H7" s="45">
        <v>225000</v>
      </c>
      <c r="I7" s="23"/>
      <c r="J7" s="23"/>
      <c r="K7" s="29">
        <v>100883</v>
      </c>
      <c r="L7" s="41">
        <v>1.3552</v>
      </c>
      <c r="M7" s="35">
        <v>25.6</v>
      </c>
      <c r="N7" s="36">
        <v>34.700000000000003</v>
      </c>
      <c r="O7" s="36">
        <f t="shared" si="7"/>
        <v>34.700000000000003</v>
      </c>
      <c r="P7" s="36">
        <f t="shared" si="8"/>
        <v>0.24265734265734268</v>
      </c>
      <c r="Q7" s="36">
        <f t="shared" si="9"/>
        <v>54597.902097902101</v>
      </c>
      <c r="R7" s="23"/>
      <c r="S7" s="23"/>
      <c r="T7" s="23"/>
      <c r="U7" s="36" t="str">
        <f t="shared" si="10"/>
        <v>N/A</v>
      </c>
      <c r="V7" s="23"/>
      <c r="W7" s="29"/>
      <c r="X7" s="25"/>
    </row>
    <row r="13" spans="1:24" x14ac:dyDescent="0.3">
      <c r="V13" s="91"/>
    </row>
  </sheetData>
  <sheetProtection algorithmName="SHA-512" hashValue="vpSGIThzWscLuPZCYj4AxRIvPF25YKdVnYI9/Fc5y4KfrDsXM7Zr49sgwrIThi9DU0hih1gWj95cUdKS8Tunnw==" saltValue="opJIlY8uuYqqf6ey0dhICw==" spinCount="100000" sheet="1" objects="1" scenarios="1" formatCells="0"/>
  <mergeCells count="1">
    <mergeCell ref="D1:E1"/>
  </mergeCells>
  <pageMargins left="0.7" right="0.7" top="0.75" bottom="0.75" header="0.3" footer="0.3"/>
  <pageSetup paperSize="5" scale="4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
  <sheetViews>
    <sheetView workbookViewId="0">
      <pane xSplit="3" ySplit="3" topLeftCell="D4" activePane="bottomRight" state="frozen"/>
      <selection pane="topRight" activeCell="D1" sqref="D1"/>
      <selection pane="bottomLeft" activeCell="A4" sqref="A4"/>
      <selection pane="bottomRight" activeCell="F8" sqref="F8"/>
    </sheetView>
  </sheetViews>
  <sheetFormatPr defaultColWidth="13.109375" defaultRowHeight="14.4" x14ac:dyDescent="0.3"/>
  <cols>
    <col min="1" max="1" width="22.77734375" style="68" bestFit="1" customWidth="1"/>
    <col min="2" max="2" width="19.44140625" style="69" customWidth="1"/>
    <col min="3" max="3" width="21.109375" style="68" bestFit="1" customWidth="1"/>
    <col min="4" max="4" width="14.33203125" style="68" customWidth="1"/>
    <col min="5" max="5" width="15.109375" style="68" customWidth="1"/>
    <col min="6" max="9" width="13.109375" style="68"/>
    <col min="10" max="10" width="20.33203125" style="68" customWidth="1"/>
    <col min="11" max="14" width="13.109375" style="68"/>
    <col min="15" max="15" width="13.109375" style="71"/>
    <col min="16" max="17" width="13.109375" style="68"/>
    <col min="18" max="18" width="16.33203125" style="68" customWidth="1"/>
    <col min="19" max="19" width="13.109375" style="68"/>
    <col min="20" max="20" width="22.33203125" style="68" customWidth="1"/>
    <col min="21" max="21" width="19.109375" style="68" customWidth="1"/>
    <col min="22" max="22" width="18.33203125" style="68" customWidth="1"/>
    <col min="23" max="16384" width="13.109375" style="68"/>
  </cols>
  <sheetData>
    <row r="1" spans="1:22" ht="15" thickBot="1" x14ac:dyDescent="0.35">
      <c r="C1" s="70" t="s">
        <v>11</v>
      </c>
      <c r="D1" s="142">
        <f>Instructions!A5</f>
        <v>0</v>
      </c>
      <c r="E1" s="143"/>
    </row>
    <row r="2" spans="1:22" ht="15" thickBot="1" x14ac:dyDescent="0.35"/>
    <row r="3" spans="1:22" s="74" customFormat="1" ht="87" thickBot="1" x14ac:dyDescent="0.35">
      <c r="A3" s="72" t="s">
        <v>8</v>
      </c>
      <c r="B3" s="30" t="s">
        <v>1</v>
      </c>
      <c r="C3" s="30" t="s">
        <v>0</v>
      </c>
      <c r="D3" s="73" t="s">
        <v>137</v>
      </c>
      <c r="E3" s="73" t="s">
        <v>4</v>
      </c>
      <c r="F3" s="30" t="s">
        <v>2</v>
      </c>
      <c r="G3" s="30" t="s">
        <v>9</v>
      </c>
      <c r="H3" s="30" t="s">
        <v>46</v>
      </c>
      <c r="I3" s="30" t="s">
        <v>12</v>
      </c>
      <c r="J3" s="30" t="s">
        <v>28</v>
      </c>
      <c r="K3" s="30" t="s">
        <v>30</v>
      </c>
      <c r="L3" s="30" t="s">
        <v>31</v>
      </c>
      <c r="M3" s="30" t="s">
        <v>3</v>
      </c>
      <c r="N3" s="30" t="s">
        <v>33</v>
      </c>
      <c r="O3" s="30" t="s">
        <v>34</v>
      </c>
      <c r="P3" s="31" t="s">
        <v>35</v>
      </c>
      <c r="Q3" s="31" t="s">
        <v>36</v>
      </c>
      <c r="R3" s="30" t="s">
        <v>5</v>
      </c>
      <c r="S3" s="30" t="s">
        <v>6</v>
      </c>
      <c r="T3" s="30" t="s">
        <v>7</v>
      </c>
      <c r="U3" s="30" t="s">
        <v>32</v>
      </c>
      <c r="V3" s="32" t="s">
        <v>19</v>
      </c>
    </row>
    <row r="4" spans="1:22" ht="43.2" x14ac:dyDescent="0.3">
      <c r="A4" s="75" t="s">
        <v>132</v>
      </c>
      <c r="B4" s="76" t="s">
        <v>127</v>
      </c>
      <c r="C4" s="77" t="s">
        <v>138</v>
      </c>
      <c r="D4" s="60"/>
      <c r="E4" s="78">
        <v>2099</v>
      </c>
      <c r="F4" s="33" t="s">
        <v>140</v>
      </c>
      <c r="G4" s="33">
        <v>64</v>
      </c>
      <c r="H4" s="43">
        <v>330000</v>
      </c>
      <c r="I4" s="22"/>
      <c r="J4" s="22"/>
      <c r="K4" s="28" t="s">
        <v>141</v>
      </c>
      <c r="L4" s="40">
        <v>1.0953999999999999</v>
      </c>
      <c r="M4" s="33">
        <v>10.71</v>
      </c>
      <c r="N4" s="34">
        <v>11.73</v>
      </c>
      <c r="O4" s="34">
        <f t="shared" ref="O4:O6" si="0">I4+N4</f>
        <v>11.73</v>
      </c>
      <c r="P4" s="34">
        <f t="shared" ref="P4:P6" si="1">O4/G4</f>
        <v>0.18328125000000001</v>
      </c>
      <c r="Q4" s="34">
        <f t="shared" ref="Q4:Q6" si="2">P4*H4</f>
        <v>60482.8125</v>
      </c>
      <c r="R4" s="22"/>
      <c r="S4" s="22"/>
      <c r="T4" s="22"/>
      <c r="U4" s="34" t="str">
        <f t="shared" ref="U4:U6" si="3">IF(R4="Y",S4-N4-T4,"N/A")</f>
        <v>N/A</v>
      </c>
      <c r="V4" s="24"/>
    </row>
    <row r="5" spans="1:22" ht="43.8" thickBot="1" x14ac:dyDescent="0.35">
      <c r="A5" s="79"/>
      <c r="B5" s="80" t="s">
        <v>127</v>
      </c>
      <c r="C5" s="81" t="s">
        <v>138</v>
      </c>
      <c r="D5" s="61"/>
      <c r="E5" s="82">
        <v>209918</v>
      </c>
      <c r="F5" s="35" t="s">
        <v>139</v>
      </c>
      <c r="G5" s="35">
        <v>96</v>
      </c>
      <c r="H5" s="45">
        <v>330000</v>
      </c>
      <c r="I5" s="23"/>
      <c r="J5" s="23"/>
      <c r="K5" s="29" t="s">
        <v>141</v>
      </c>
      <c r="L5" s="41">
        <v>1.0953999999999999</v>
      </c>
      <c r="M5" s="35">
        <v>16.059999999999999</v>
      </c>
      <c r="N5" s="36">
        <v>17.59</v>
      </c>
      <c r="O5" s="59">
        <f t="shared" ref="O5" si="4">I5+N5</f>
        <v>17.59</v>
      </c>
      <c r="P5" s="36">
        <f t="shared" ref="P5" si="5">O5/G5</f>
        <v>0.18322916666666667</v>
      </c>
      <c r="Q5" s="36">
        <f t="shared" ref="Q5" si="6">P5*H5</f>
        <v>60465.625</v>
      </c>
      <c r="R5" s="23"/>
      <c r="S5" s="23"/>
      <c r="T5" s="23"/>
      <c r="U5" s="36" t="str">
        <f t="shared" si="3"/>
        <v>N/A</v>
      </c>
      <c r="V5" s="25"/>
    </row>
    <row r="6" spans="1:22" ht="29.4" thickBot="1" x14ac:dyDescent="0.35">
      <c r="A6" s="83" t="s">
        <v>133</v>
      </c>
      <c r="B6" s="76" t="s">
        <v>127</v>
      </c>
      <c r="C6" s="77" t="s">
        <v>136</v>
      </c>
      <c r="D6" s="60"/>
      <c r="E6" s="78">
        <v>2565</v>
      </c>
      <c r="F6" s="33" t="s">
        <v>140</v>
      </c>
      <c r="G6" s="33">
        <v>62</v>
      </c>
      <c r="H6" s="43">
        <v>260000</v>
      </c>
      <c r="I6" s="22"/>
      <c r="J6" s="22"/>
      <c r="K6" s="28" t="s">
        <v>142</v>
      </c>
      <c r="L6" s="40">
        <v>1.0953999999999999</v>
      </c>
      <c r="M6" s="33">
        <v>13.26</v>
      </c>
      <c r="N6" s="34">
        <v>14.53</v>
      </c>
      <c r="O6" s="34">
        <f t="shared" si="0"/>
        <v>14.53</v>
      </c>
      <c r="P6" s="34">
        <f t="shared" si="1"/>
        <v>0.23435483870967741</v>
      </c>
      <c r="Q6" s="34">
        <f t="shared" si="2"/>
        <v>60932.258064516129</v>
      </c>
      <c r="R6" s="22"/>
      <c r="S6" s="22"/>
      <c r="T6" s="22"/>
      <c r="U6" s="34" t="str">
        <f t="shared" si="3"/>
        <v>N/A</v>
      </c>
      <c r="V6" s="24"/>
    </row>
    <row r="7" spans="1:22" ht="29.4" thickBot="1" x14ac:dyDescent="0.35">
      <c r="A7" s="83" t="s">
        <v>134</v>
      </c>
      <c r="B7" s="76" t="s">
        <v>127</v>
      </c>
      <c r="C7" s="77" t="s">
        <v>135</v>
      </c>
      <c r="D7" s="60"/>
      <c r="E7" s="78">
        <v>209612</v>
      </c>
      <c r="F7" s="33" t="s">
        <v>139</v>
      </c>
      <c r="G7" s="33">
        <v>96</v>
      </c>
      <c r="H7" s="43">
        <v>220000</v>
      </c>
      <c r="I7" s="22"/>
      <c r="J7" s="22"/>
      <c r="K7" s="28" t="s">
        <v>142</v>
      </c>
      <c r="L7" s="40">
        <v>1.0953999999999999</v>
      </c>
      <c r="M7" s="33">
        <v>11.11</v>
      </c>
      <c r="N7" s="34">
        <v>12.17</v>
      </c>
      <c r="O7" s="34">
        <f t="shared" ref="O7" si="7">I7+N7</f>
        <v>12.17</v>
      </c>
      <c r="P7" s="34">
        <f t="shared" ref="P7" si="8">O7/G7</f>
        <v>0.12677083333333333</v>
      </c>
      <c r="Q7" s="34">
        <f t="shared" ref="Q7" si="9">P7*H7</f>
        <v>27889.583333333332</v>
      </c>
      <c r="R7" s="22"/>
      <c r="S7" s="22"/>
      <c r="T7" s="22"/>
      <c r="U7" s="34" t="str">
        <f t="shared" ref="U7" si="10">IF(R7="Y",S7-N7-T7,"N/A")</f>
        <v>N/A</v>
      </c>
      <c r="V7" s="24"/>
    </row>
  </sheetData>
  <sheetProtection algorithmName="SHA-512" hashValue="fGcF66UGFbLEuu4ui0GH8ZXi2hp43lYIWkB+4PZGIsXotxyw60FBVMLDS2D0lX4vtTZEAKypGRhzoIfhqu5xKg==" saltValue="AcQY09WOclhGhKHQAwNuHA==" spinCount="100000" sheet="1" objects="1" scenarios="1" formatCells="0"/>
  <mergeCells count="1">
    <mergeCell ref="D1:E1"/>
  </mergeCells>
  <pageMargins left="0.7" right="0.7" top="0.75" bottom="0.75" header="0.3" footer="0.3"/>
  <pageSetup paperSize="5" scale="4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C2"/>
  <sheetViews>
    <sheetView workbookViewId="0">
      <selection activeCell="C2" sqref="C2"/>
    </sheetView>
  </sheetViews>
  <sheetFormatPr defaultRowHeight="14.4" x14ac:dyDescent="0.3"/>
  <cols>
    <col min="2" max="2" width="22.5546875" customWidth="1"/>
    <col min="3" max="3" width="96.5546875" customWidth="1"/>
  </cols>
  <sheetData>
    <row r="1" spans="2:3" ht="15" thickBot="1" x14ac:dyDescent="0.35"/>
    <row r="2" spans="2:3" ht="255" customHeight="1" thickBot="1" x14ac:dyDescent="0.35">
      <c r="B2" s="21" t="s">
        <v>51</v>
      </c>
      <c r="C2" s="47"/>
    </row>
  </sheetData>
  <pageMargins left="0.7" right="0.7" top="0.75" bottom="0.75" header="0.3" footer="0.3"/>
  <pageSetup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Apples (1A)</vt:lpstr>
      <vt:lpstr>Beef, Whole (2B)</vt:lpstr>
      <vt:lpstr>Cheese (1C)</vt:lpstr>
      <vt:lpstr>Cheese, Bulk (3C)</vt:lpstr>
      <vt:lpstr>Cheese Mozz (1)</vt:lpstr>
      <vt:lpstr>Turkey (1I)</vt:lpstr>
      <vt:lpstr>Turkey (2I)</vt:lpstr>
      <vt:lpstr>Vendor Notes</vt:lpstr>
      <vt:lpstr>'Apples (1A)'!Print_Area</vt:lpstr>
      <vt:lpstr>'Beef, Whole (2B)'!Print_Area</vt:lpstr>
      <vt:lpstr>'Cheese (1C)'!Print_Area</vt:lpstr>
      <vt:lpstr>'Cheese Mozz (1)'!Print_Area</vt:lpstr>
      <vt:lpstr>'Cheese, Bulk (3C)'!Print_Area</vt:lpstr>
      <vt:lpstr>Instructions!Print_Area</vt:lpstr>
      <vt:lpstr>'Turkey (1I)'!Print_Area</vt:lpstr>
      <vt:lpstr>'Turkey (2I)'!Print_Area</vt:lpstr>
      <vt:lpstr>'Vendor Notes'!Print_Area</vt:lpstr>
    </vt:vector>
  </TitlesOfParts>
  <Company>Iowa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White</dc:creator>
  <cp:lastModifiedBy>Loney, Janelle [IDOE]</cp:lastModifiedBy>
  <cp:lastPrinted>2018-01-18T17:06:46Z</cp:lastPrinted>
  <dcterms:created xsi:type="dcterms:W3CDTF">2017-01-23T15:18:30Z</dcterms:created>
  <dcterms:modified xsi:type="dcterms:W3CDTF">2019-01-03T14:57:09Z</dcterms:modified>
</cp:coreProperties>
</file>