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66925"/>
  <mc:AlternateContent xmlns:mc="http://schemas.openxmlformats.org/markup-compatibility/2006">
    <mc:Choice Requires="x15">
      <x15ac:absPath xmlns:x15ac="http://schemas.microsoft.com/office/spreadsheetml/2010/11/ac" url="https://pcaiowa-my.sharepoint.com/personal/lkracht_pcaiowa_org/Documents/Desktop/"/>
    </mc:Choice>
  </mc:AlternateContent>
  <xr:revisionPtr revIDLastSave="1" documentId="8_{4246200E-B969-498A-B5DA-20731E587FBE}" xr6:coauthVersionLast="47" xr6:coauthVersionMax="47" xr10:uidLastSave="{A2DF16A1-6828-4424-8333-8931EE2DD39E}"/>
  <bookViews>
    <workbookView xWindow="28680" yWindow="-120" windowWidth="29040" windowHeight="15840" tabRatio="601" firstSheet="4" activeTab="7" xr2:uid="{00000000-000D-0000-FFFF-FFFF00000000}"/>
  </bookViews>
  <sheets>
    <sheet name="Sheet1" sheetId="10" state="hidden" r:id="rId1"/>
    <sheet name="DropDown" sheetId="9" state="hidden" r:id="rId2"/>
    <sheet name="Sheet2" sheetId="13" state="hidden" r:id="rId3"/>
    <sheet name="Attachment P" sheetId="1" state="hidden" r:id="rId4"/>
    <sheet name="Instructions" sheetId="11" r:id="rId5"/>
    <sheet name="County Selection" sheetId="2" r:id="rId6"/>
    <sheet name="Budget FY23 &amp; FY24" sheetId="3" r:id="rId7"/>
    <sheet name="Activities 1 - 6" sheetId="5" r:id="rId8"/>
  </sheets>
  <externalReferences>
    <externalReference r:id="rId9"/>
  </externalReferences>
  <definedNames>
    <definedName name="_xlnm._FilterDatabase" localSheetId="3" hidden="1">'Attachment P'!$B$4:$F$59</definedName>
    <definedName name="_xlnm._FilterDatabase" localSheetId="2" hidden="1">Sheet2!$A$1:$E$101</definedName>
    <definedName name="namecheck">OFFSET([1]Sheet2!$C$1,0,0,COUNTA([1]Sheet2!$C$1:$C$107)-COUNTBLANK([1]Sheet2!$C$1:$C$107),1)</definedName>
    <definedName name="_xlnm.Print_Area" localSheetId="7">'Activities 1 - 6'!$A$2:$J$70</definedName>
    <definedName name="_xlnm.Print_Area" localSheetId="3">'Attachment P'!$A$1:$G$60</definedName>
    <definedName name="_xlnm.Print_Area" localSheetId="6">'Budget FY23 &amp; FY24'!$A$1:$L$45</definedName>
    <definedName name="_xlnm.Print_Area" localSheetId="5">'County Selection'!$A$3:$I$21</definedName>
    <definedName name="_xlnm.Print_Area" localSheetId="4">Instructions!$A$2:$J$17</definedName>
    <definedName name="_xlnm.Print_Titles" localSheetId="7">'Activities 1 - 6'!$2:$3</definedName>
    <definedName name="_xlnm.Print_Titles" localSheetId="3">'Attachment P'!$2:$4</definedName>
    <definedName name="_xlnm.Print_Titles" localSheetId="4">Instructions!$1:$2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13" l="1"/>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3" i="13"/>
  <c r="G3" i="13"/>
  <c r="J16" i="5"/>
  <c r="A2" i="2"/>
  <c r="A2" i="5"/>
  <c r="A2" i="3"/>
  <c r="K36" i="3"/>
  <c r="I37" i="3" s="1"/>
  <c r="D14" i="2"/>
  <c r="K32" i="3"/>
  <c r="E10" i="2"/>
  <c r="K28" i="3"/>
  <c r="A44" i="5"/>
  <c r="A45" i="5"/>
  <c r="A46" i="5"/>
  <c r="A47" i="5"/>
  <c r="A41" i="5"/>
  <c r="A42" i="5"/>
  <c r="A43" i="5"/>
  <c r="A40" i="5"/>
  <c r="J70" i="5"/>
  <c r="J65" i="5"/>
  <c r="J60" i="5"/>
  <c r="J54" i="5"/>
  <c r="J48" i="5"/>
  <c r="I33" i="5"/>
  <c r="H33" i="5"/>
  <c r="G33" i="5"/>
  <c r="F33" i="5"/>
  <c r="E33" i="5"/>
  <c r="D33" i="5"/>
  <c r="C33" i="5"/>
  <c r="B33" i="5"/>
  <c r="J32" i="5"/>
  <c r="J31" i="5"/>
  <c r="J30" i="5"/>
  <c r="J29" i="5"/>
  <c r="J28" i="5"/>
  <c r="J27" i="5"/>
  <c r="K42" i="3"/>
  <c r="L21" i="10" a="1"/>
  <c r="L21" i="10" s="1"/>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2" i="10"/>
  <c r="I1" i="10" a="1"/>
  <c r="I1" i="10" s="1"/>
  <c r="I10" i="10" s="1"/>
  <c r="D101" i="10"/>
  <c r="D102" i="10"/>
  <c r="B2" i="9"/>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1" i="9"/>
  <c r="E8" i="3"/>
  <c r="B5" i="5"/>
  <c r="B69" i="5" s="1"/>
  <c r="J17" i="5"/>
  <c r="J18" i="5"/>
  <c r="J19" i="5"/>
  <c r="J20" i="5"/>
  <c r="D21" i="5"/>
  <c r="E21" i="5"/>
  <c r="F21" i="5"/>
  <c r="G21" i="5"/>
  <c r="H21" i="5"/>
  <c r="I21" i="5"/>
  <c r="B21" i="5"/>
  <c r="H6" i="5"/>
  <c r="G59" i="5" s="1"/>
  <c r="H7" i="5"/>
  <c r="H69" i="5" s="1"/>
  <c r="H8" i="5"/>
  <c r="I69" i="5" s="1"/>
  <c r="H5" i="5"/>
  <c r="F69" i="5" s="1"/>
  <c r="B6" i="5"/>
  <c r="C64" i="5" s="1"/>
  <c r="B7" i="5"/>
  <c r="D59" i="5" s="1"/>
  <c r="B8" i="5"/>
  <c r="E69" i="5" s="1"/>
  <c r="G13" i="2"/>
  <c r="G14" i="2"/>
  <c r="G15" i="2"/>
  <c r="G16" i="2"/>
  <c r="G17" i="2"/>
  <c r="G18" i="2"/>
  <c r="G19" i="2"/>
  <c r="G12" i="2"/>
  <c r="J7" i="3"/>
  <c r="J8" i="3"/>
  <c r="J9" i="3"/>
  <c r="J6" i="3"/>
  <c r="E9" i="3"/>
  <c r="E7" i="3"/>
  <c r="E6" i="3"/>
  <c r="E14" i="2"/>
  <c r="D15" i="2"/>
  <c r="E15" i="2"/>
  <c r="D16" i="2"/>
  <c r="E16" i="2"/>
  <c r="D17" i="2"/>
  <c r="E17" i="2"/>
  <c r="D18" i="2"/>
  <c r="E18" i="2"/>
  <c r="D19" i="2"/>
  <c r="E19" i="2"/>
  <c r="D12" i="2"/>
  <c r="E12" i="2"/>
  <c r="E13" i="2"/>
  <c r="D13" i="2"/>
  <c r="E11" i="2"/>
  <c r="G11" i="2"/>
  <c r="D11" i="2"/>
  <c r="C21" i="5" l="1"/>
  <c r="J21" i="5" s="1"/>
  <c r="D20" i="2"/>
  <c r="A39" i="3"/>
  <c r="B15" i="5"/>
  <c r="C53" i="5"/>
  <c r="C26" i="5"/>
  <c r="D64" i="5"/>
  <c r="C59" i="5"/>
  <c r="C15" i="5"/>
  <c r="I26" i="5"/>
  <c r="I53" i="5"/>
  <c r="H64" i="5"/>
  <c r="H59" i="5"/>
  <c r="H15" i="5"/>
  <c r="B64" i="5"/>
  <c r="B59" i="5"/>
  <c r="C69" i="5"/>
  <c r="E15" i="5"/>
  <c r="F26" i="5"/>
  <c r="F53" i="5"/>
  <c r="G64" i="5"/>
  <c r="E59" i="5"/>
  <c r="F15" i="5"/>
  <c r="I15" i="5"/>
  <c r="D26" i="5"/>
  <c r="G26" i="5"/>
  <c r="D53" i="5"/>
  <c r="G53" i="5"/>
  <c r="E64" i="5"/>
  <c r="F59" i="5"/>
  <c r="I59" i="5"/>
  <c r="D69" i="5"/>
  <c r="G69" i="5"/>
  <c r="J33" i="5"/>
  <c r="D15" i="5"/>
  <c r="G15" i="5"/>
  <c r="B26" i="5"/>
  <c r="E26" i="5"/>
  <c r="H26" i="5"/>
  <c r="B53" i="5"/>
  <c r="E53" i="5"/>
  <c r="H53" i="5"/>
  <c r="F64" i="5"/>
  <c r="I64" i="5"/>
  <c r="K38" i="3"/>
  <c r="H19" i="2"/>
  <c r="H18" i="2"/>
  <c r="H13" i="2"/>
  <c r="C1" i="9" a="1"/>
  <c r="C1" i="9" s="1"/>
  <c r="C2" i="9" a="1"/>
  <c r="C2" i="9" s="1"/>
  <c r="C3" i="9" a="1"/>
  <c r="C3" i="9" s="1"/>
  <c r="C4" i="9" a="1"/>
  <c r="C4" i="9" s="1"/>
  <c r="C5" i="9" a="1"/>
  <c r="C5" i="9" s="1"/>
  <c r="C6" i="9" a="1"/>
  <c r="C6" i="9" s="1"/>
  <c r="C7" i="9" a="1"/>
  <c r="C7" i="9" s="1"/>
  <c r="C8" i="9" a="1"/>
  <c r="C8" i="9" s="1"/>
  <c r="C9" i="9" a="1"/>
  <c r="C9" i="9" s="1"/>
  <c r="C10" i="9" a="1"/>
  <c r="C10" i="9" s="1"/>
  <c r="C11" i="9" a="1"/>
  <c r="C11" i="9" s="1"/>
  <c r="C12" i="9" a="1"/>
  <c r="C12" i="9" s="1"/>
  <c r="C13" i="9" a="1"/>
  <c r="C13" i="9" s="1"/>
  <c r="C14" i="9" a="1"/>
  <c r="C14" i="9" s="1"/>
  <c r="C15" i="9" a="1"/>
  <c r="C15" i="9" s="1"/>
  <c r="C16" i="9" a="1"/>
  <c r="C16" i="9" s="1"/>
  <c r="C17" i="9" a="1"/>
  <c r="C17" i="9" s="1"/>
  <c r="C18" i="9" a="1"/>
  <c r="C18" i="9" s="1"/>
  <c r="C19" i="9" a="1"/>
  <c r="C19" i="9" s="1"/>
  <c r="C20" i="9" a="1"/>
  <c r="C20" i="9" s="1"/>
  <c r="C21" i="9" a="1"/>
  <c r="C21" i="9" s="1"/>
  <c r="C22" i="9" a="1"/>
  <c r="C22" i="9" s="1"/>
  <c r="C23" i="9" a="1"/>
  <c r="C23" i="9" s="1"/>
  <c r="C24" i="9" a="1"/>
  <c r="C24" i="9" s="1"/>
  <c r="C25" i="9" a="1"/>
  <c r="C25" i="9" s="1"/>
  <c r="C26" i="9" a="1"/>
  <c r="C26" i="9" s="1"/>
  <c r="C27" i="9" a="1"/>
  <c r="C27" i="9" s="1"/>
  <c r="C28" i="9" a="1"/>
  <c r="C28" i="9" s="1"/>
  <c r="C29" i="9" a="1"/>
  <c r="C29" i="9" s="1"/>
  <c r="C30" i="9" a="1"/>
  <c r="C30" i="9" s="1"/>
  <c r="C31" i="9" a="1"/>
  <c r="C31" i="9" s="1"/>
  <c r="C32" i="9" a="1"/>
  <c r="C32" i="9" s="1"/>
  <c r="C33" i="9" a="1"/>
  <c r="C33" i="9" s="1"/>
  <c r="C34" i="9" a="1"/>
  <c r="C34" i="9" s="1"/>
  <c r="C35" i="9" a="1"/>
  <c r="C35" i="9" s="1"/>
  <c r="C36" i="9" a="1"/>
  <c r="C36" i="9" s="1"/>
  <c r="C37" i="9" a="1"/>
  <c r="C37" i="9" s="1"/>
  <c r="C38" i="9" a="1"/>
  <c r="C38" i="9" s="1"/>
  <c r="C39" i="9" a="1"/>
  <c r="C39" i="9" s="1"/>
  <c r="C40" i="9" a="1"/>
  <c r="C40" i="9" s="1"/>
  <c r="C41" i="9" a="1"/>
  <c r="C41" i="9" s="1"/>
  <c r="C42" i="9" a="1"/>
  <c r="C42" i="9" s="1"/>
  <c r="C43" i="9" a="1"/>
  <c r="C43" i="9" s="1"/>
  <c r="C44" i="9" a="1"/>
  <c r="C44" i="9" s="1"/>
  <c r="C45" i="9" a="1"/>
  <c r="C45" i="9" s="1"/>
  <c r="C46" i="9" a="1"/>
  <c r="C46" i="9" s="1"/>
  <c r="C47" i="9" a="1"/>
  <c r="C47" i="9" s="1"/>
  <c r="C48" i="9" a="1"/>
  <c r="C48" i="9" s="1"/>
  <c r="C49" i="9" a="1"/>
  <c r="C49" i="9" s="1"/>
  <c r="C50" i="9" a="1"/>
  <c r="C50" i="9" s="1"/>
  <c r="C51" i="9" a="1"/>
  <c r="C51" i="9" s="1"/>
  <c r="C52" i="9" a="1"/>
  <c r="C52" i="9" s="1"/>
  <c r="C53" i="9" a="1"/>
  <c r="C53" i="9" s="1"/>
  <c r="C54" i="9" a="1"/>
  <c r="C54" i="9" s="1"/>
  <c r="C55" i="9" a="1"/>
  <c r="C55" i="9" s="1"/>
  <c r="K1" i="10"/>
  <c r="K6" i="10"/>
  <c r="K7" i="10"/>
  <c r="K8" i="10"/>
  <c r="K2" i="10"/>
  <c r="K3" i="10"/>
  <c r="K4" i="10"/>
  <c r="K5" i="10"/>
  <c r="H15" i="2"/>
  <c r="H12" i="2"/>
  <c r="H16" i="2"/>
  <c r="H14" i="2"/>
  <c r="H17" i="2"/>
  <c r="G20" i="2"/>
  <c r="E20" i="2"/>
  <c r="A43" i="3" l="1"/>
  <c r="D2" i="10" a="1"/>
  <c r="D2" i="10" s="1"/>
  <c r="D100" i="10" a="1"/>
  <c r="D100" i="10" s="1"/>
  <c r="D99" i="10" a="1"/>
  <c r="D99" i="10" s="1"/>
  <c r="D98" i="10" a="1"/>
  <c r="D98" i="10" s="1"/>
  <c r="D97" i="10" a="1"/>
  <c r="D97" i="10" s="1"/>
  <c r="D96" i="10" a="1"/>
  <c r="D96" i="10" s="1"/>
  <c r="D95" i="10" a="1"/>
  <c r="D95" i="10" s="1"/>
  <c r="D94" i="10" a="1"/>
  <c r="D94" i="10" s="1"/>
  <c r="D93" i="10" a="1"/>
  <c r="D93" i="10" s="1"/>
  <c r="D92" i="10" a="1"/>
  <c r="D92" i="10" s="1"/>
  <c r="D91" i="10" a="1"/>
  <c r="D91" i="10" s="1"/>
  <c r="D90" i="10" a="1"/>
  <c r="D90" i="10" s="1"/>
  <c r="D89" i="10" a="1"/>
  <c r="D89" i="10" s="1"/>
  <c r="D88" i="10" a="1"/>
  <c r="D88" i="10" s="1"/>
  <c r="D87" i="10" a="1"/>
  <c r="D87" i="10" s="1"/>
  <c r="D86" i="10" a="1"/>
  <c r="D86" i="10" s="1"/>
  <c r="D85" i="10" a="1"/>
  <c r="D85" i="10" s="1"/>
  <c r="D84" i="10" a="1"/>
  <c r="D84" i="10" s="1"/>
  <c r="D83" i="10" a="1"/>
  <c r="D83" i="10" s="1"/>
  <c r="D82" i="10" a="1"/>
  <c r="D82" i="10" s="1"/>
  <c r="D81" i="10" a="1"/>
  <c r="D81" i="10" s="1"/>
  <c r="D80" i="10" a="1"/>
  <c r="D80" i="10" s="1"/>
  <c r="D79" i="10" a="1"/>
  <c r="D79" i="10" s="1"/>
  <c r="D78" i="10" a="1"/>
  <c r="D78" i="10" s="1"/>
  <c r="D77" i="10" a="1"/>
  <c r="D77" i="10" s="1"/>
  <c r="D76" i="10" a="1"/>
  <c r="D76" i="10" s="1"/>
  <c r="D75" i="10" a="1"/>
  <c r="D75" i="10" s="1"/>
  <c r="D74" i="10" a="1"/>
  <c r="D74" i="10" s="1"/>
  <c r="D73" i="10" a="1"/>
  <c r="D73" i="10" s="1"/>
  <c r="D72" i="10" a="1"/>
  <c r="D72" i="10" s="1"/>
  <c r="D71" i="10" a="1"/>
  <c r="D71" i="10" s="1"/>
  <c r="D70" i="10" a="1"/>
  <c r="D70" i="10" s="1"/>
  <c r="D69" i="10" a="1"/>
  <c r="D69" i="10" s="1"/>
  <c r="D68" i="10" a="1"/>
  <c r="D68" i="10" s="1"/>
  <c r="D67" i="10" a="1"/>
  <c r="D67" i="10" s="1"/>
  <c r="D66" i="10" a="1"/>
  <c r="D66" i="10" s="1"/>
  <c r="D65" i="10" a="1"/>
  <c r="D65" i="10" s="1"/>
  <c r="D64" i="10" a="1"/>
  <c r="D64" i="10" s="1"/>
  <c r="D63" i="10" a="1"/>
  <c r="D63" i="10" s="1"/>
  <c r="D62" i="10" a="1"/>
  <c r="D62" i="10" s="1"/>
  <c r="D61" i="10" a="1"/>
  <c r="D61" i="10" s="1"/>
  <c r="D60" i="10" a="1"/>
  <c r="D60" i="10" s="1"/>
  <c r="D59" i="10" a="1"/>
  <c r="D59" i="10" s="1"/>
  <c r="D58" i="10" a="1"/>
  <c r="D58" i="10" s="1"/>
  <c r="D57" i="10" a="1"/>
  <c r="D57" i="10" s="1"/>
  <c r="D56" i="10" a="1"/>
  <c r="D56" i="10" s="1"/>
  <c r="D55" i="10" a="1"/>
  <c r="D55" i="10" s="1"/>
  <c r="D54" i="10" a="1"/>
  <c r="D54" i="10" s="1"/>
  <c r="D53" i="10" a="1"/>
  <c r="D53" i="10" s="1"/>
  <c r="D52" i="10" a="1"/>
  <c r="D52" i="10" s="1"/>
  <c r="D51" i="10" a="1"/>
  <c r="D51" i="10" s="1"/>
  <c r="D50" i="10" a="1"/>
  <c r="D50" i="10" s="1"/>
  <c r="D49" i="10" a="1"/>
  <c r="D49" i="10" s="1"/>
  <c r="D48" i="10" a="1"/>
  <c r="D48" i="10" s="1"/>
  <c r="D47" i="10" a="1"/>
  <c r="D47" i="10" s="1"/>
  <c r="D46" i="10" a="1"/>
  <c r="D46" i="10" s="1"/>
  <c r="D45" i="10" a="1"/>
  <c r="D45" i="10" s="1"/>
  <c r="D44" i="10" a="1"/>
  <c r="D44" i="10" s="1"/>
  <c r="D43" i="10" a="1"/>
  <c r="D43" i="10" s="1"/>
  <c r="D42" i="10" a="1"/>
  <c r="D42" i="10" s="1"/>
  <c r="D41" i="10" a="1"/>
  <c r="D41" i="10" s="1"/>
  <c r="D40" i="10" a="1"/>
  <c r="D40" i="10" s="1"/>
  <c r="D39" i="10" a="1"/>
  <c r="D39" i="10" s="1"/>
  <c r="D38" i="10" a="1"/>
  <c r="D38" i="10" s="1"/>
  <c r="D37" i="10" a="1"/>
  <c r="D37" i="10" s="1"/>
  <c r="D36" i="10" a="1"/>
  <c r="D36" i="10" s="1"/>
  <c r="D35" i="10" a="1"/>
  <c r="D35" i="10" s="1"/>
  <c r="D34" i="10" a="1"/>
  <c r="D34" i="10" s="1"/>
  <c r="D33" i="10" a="1"/>
  <c r="D33" i="10" s="1"/>
  <c r="D32" i="10" a="1"/>
  <c r="D32" i="10" s="1"/>
  <c r="D31" i="10" a="1"/>
  <c r="D31" i="10" s="1"/>
  <c r="D30" i="10" a="1"/>
  <c r="D30" i="10" s="1"/>
  <c r="D29" i="10" a="1"/>
  <c r="D29" i="10" s="1"/>
  <c r="D28" i="10" a="1"/>
  <c r="D28" i="10" s="1"/>
  <c r="D27" i="10" a="1"/>
  <c r="D27" i="10" s="1"/>
  <c r="D26" i="10" a="1"/>
  <c r="D26" i="10" s="1"/>
  <c r="D25" i="10" a="1"/>
  <c r="D25" i="10" s="1"/>
  <c r="D24" i="10" a="1"/>
  <c r="D24" i="10" s="1"/>
  <c r="D23" i="10" a="1"/>
  <c r="D23" i="10" s="1"/>
  <c r="D22" i="10" a="1"/>
  <c r="D22" i="10" s="1"/>
  <c r="D21" i="10" a="1"/>
  <c r="D21" i="10" s="1"/>
  <c r="D20" i="10" a="1"/>
  <c r="D20" i="10" s="1"/>
  <c r="D19" i="10" a="1"/>
  <c r="D19" i="10" s="1"/>
  <c r="D18" i="10" a="1"/>
  <c r="D18" i="10" s="1"/>
  <c r="D17" i="10" a="1"/>
  <c r="D17" i="10" s="1"/>
  <c r="D16" i="10" a="1"/>
  <c r="D16" i="10" s="1"/>
  <c r="D15" i="10" a="1"/>
  <c r="D15" i="10" s="1"/>
  <c r="D14" i="10" a="1"/>
  <c r="D14" i="10" s="1"/>
  <c r="D13" i="10" a="1"/>
  <c r="D13" i="10" s="1"/>
  <c r="D12" i="10" a="1"/>
  <c r="D12" i="10" s="1"/>
  <c r="D11" i="10" a="1"/>
  <c r="D11" i="10" s="1"/>
  <c r="D10" i="10" a="1"/>
  <c r="D10" i="10" s="1"/>
  <c r="D9" i="10" a="1"/>
  <c r="D9" i="10" s="1"/>
  <c r="D8" i="10" a="1"/>
  <c r="D8" i="10" s="1"/>
  <c r="D7" i="10" a="1"/>
  <c r="D7" i="10" s="1"/>
  <c r="D6" i="10" a="1"/>
  <c r="D6" i="10" s="1"/>
  <c r="D5" i="10" a="1"/>
  <c r="D5" i="10" s="1"/>
  <c r="D4" i="10" a="1"/>
  <c r="D4" i="10" s="1"/>
  <c r="D3" i="10" a="1"/>
  <c r="D3" i="10" s="1"/>
  <c r="H20" i="2"/>
  <c r="H19" i="3" l="1"/>
  <c r="K22" i="3" s="1"/>
  <c r="H33" i="3"/>
  <c r="F1" i="10" a="1"/>
  <c r="F1" i="10" s="1"/>
  <c r="H23" i="3" l="1"/>
  <c r="A25" i="3"/>
  <c r="K24" i="3"/>
  <c r="A29" i="3" s="1"/>
  <c r="G2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<sst xmlns="http://schemas.openxmlformats.org/spreadsheetml/2006/main" count="603" uniqueCount="160">
  <si>
    <t>County</t>
  </si>
  <si>
    <t>Num</t>
  </si>
  <si>
    <t>Used</t>
  </si>
  <si>
    <t>Adair</t>
  </si>
  <si>
    <t>Adams</t>
  </si>
  <si>
    <t>Audubon</t>
  </si>
  <si>
    <t>Benton</t>
  </si>
  <si>
    <t>Bremer</t>
  </si>
  <si>
    <t>Carroll</t>
  </si>
  <si>
    <t>Cass</t>
  </si>
  <si>
    <t>Cedar</t>
  </si>
  <si>
    <t>Chickasaw</t>
  </si>
  <si>
    <t>Clayton</t>
  </si>
  <si>
    <t>Delaware</t>
  </si>
  <si>
    <t>Dickinson</t>
  </si>
  <si>
    <t>Fremont</t>
  </si>
  <si>
    <t>Greene</t>
  </si>
  <si>
    <t>Grundy</t>
  </si>
  <si>
    <t>Guthrie</t>
  </si>
  <si>
    <t>Hancock</t>
  </si>
  <si>
    <t>Harrison</t>
  </si>
  <si>
    <t>Henry</t>
  </si>
  <si>
    <t>Ida</t>
  </si>
  <si>
    <t>Iowa</t>
  </si>
  <si>
    <t>Bayard</t>
  </si>
  <si>
    <t>Jasper</t>
  </si>
  <si>
    <t>Twelve</t>
  </si>
  <si>
    <t>Jefferson</t>
  </si>
  <si>
    <t>Fourteen</t>
  </si>
  <si>
    <t>Johnson</t>
  </si>
  <si>
    <t>Jones</t>
  </si>
  <si>
    <t>Keokuk</t>
  </si>
  <si>
    <t>Kossuth</t>
  </si>
  <si>
    <t>Lee</t>
  </si>
  <si>
    <t>Linn</t>
  </si>
  <si>
    <t>Lucas</t>
  </si>
  <si>
    <t>Lyon</t>
  </si>
  <si>
    <t>Madison</t>
  </si>
  <si>
    <t>Mahaska</t>
  </si>
  <si>
    <t>Mills</t>
  </si>
  <si>
    <t>Mitchell</t>
  </si>
  <si>
    <t>Monona</t>
  </si>
  <si>
    <t>Monroe</t>
  </si>
  <si>
    <t>Montgomery</t>
  </si>
  <si>
    <t>Page</t>
  </si>
  <si>
    <t>Palo Alto</t>
  </si>
  <si>
    <t>Plymouth</t>
  </si>
  <si>
    <t>Pocahontas</t>
  </si>
  <si>
    <t>Pottawattamie</t>
  </si>
  <si>
    <t>Poweshiek</t>
  </si>
  <si>
    <t>Shelby</t>
  </si>
  <si>
    <t>Sioux</t>
  </si>
  <si>
    <t>Taylor</t>
  </si>
  <si>
    <t>Union</t>
  </si>
  <si>
    <t>Van Buren</t>
  </si>
  <si>
    <t>Warren</t>
  </si>
  <si>
    <t>Washington</t>
  </si>
  <si>
    <t>Wayne</t>
  </si>
  <si>
    <t>Winnebago</t>
  </si>
  <si>
    <t>Winneshiek</t>
  </si>
  <si>
    <t>Worth</t>
  </si>
  <si>
    <t xml:space="preserve"> County Tier Allocation: Based on Birth Rate and Risk </t>
  </si>
  <si>
    <t xml:space="preserve">Population: Based on adolescent population </t>
  </si>
  <si>
    <t xml:space="preserve"> Expectant &amp; Parenting Allocation </t>
  </si>
  <si>
    <t xml:space="preserve">Maximum funding per County  </t>
  </si>
  <si>
    <t>-</t>
  </si>
  <si>
    <t>Attachement P: Funding Distribution by County</t>
  </si>
  <si>
    <t>BUDGET: Year 1 Budget FY23 &amp; Year 2 Budget FY24</t>
  </si>
  <si>
    <t>BUDGET INSTRUCTIONS</t>
  </si>
  <si>
    <t>Indirect Costs:  Grantees may use up to 15% of their award toward Indirect Costs. This field will flag RED (as seen in the image on the right) should your entry for Indirect Costs exceed 15% of your total budget.</t>
  </si>
  <si>
    <t>(Over)/ Under Maximum Allowed: Should your budget exceed the maximum total funding for your selected counties you well see a "&gt; MAX FUNDING" in red (as in the image on the right). Please adjust your budget to be within the limit for your selected counties.</t>
  </si>
  <si>
    <t>Matching funds must meet the stated percentage of your total proposed budget for each year. 5% year #1; 10% year #2. There is also a warning if those numbers fail to meet the threshhold (image below).</t>
  </si>
  <si>
    <t>ACTIVITIES: Activities 1, 2, 3, 4, 5, &amp; 6</t>
  </si>
  <si>
    <t>ACTIVITIES INTRUCTIONS</t>
  </si>
  <si>
    <t>Read the instructions for each Activity. Complete and fill out the GREEN fields, save your progress as you fill out the form.
  • Remember: All blue fields will be populated for you based on data you have entered elsewhere (e.g. Counties selected on this worksheet and totals for each column and line based on numbers you enter for each activity.)</t>
  </si>
  <si>
    <t>COUNTY SELECTION WORKSHEET INSTRUCTIONS</t>
  </si>
  <si>
    <t>COUNTY SELECTION INSTRUCTIONS</t>
  </si>
  <si>
    <t>Select the counties you propose to serve from the dropdown in the green columns in the below table.
  • You may select up to eight (8) counties; you may select as few as one (1) county.
  • If you do not wish to select a county for a row leave it blank.
  • Please select "Yes" or "No" for column G on a per-county basis depending on whether you will provide Expectant &amp; Parenting services in the county. (Answering "Yes" may provide additional, optional, funding.)
  • The below chart should reflect the available funding for your selected counties (please Verify with Attachment P).
  • Note: filling out the below table will automatically prefill much of the required forms and help prevent errors.</t>
  </si>
  <si>
    <t>GREEN fields: Enter information (e.g. County Service Areas)</t>
  </si>
  <si>
    <t>LIGHT BLUE fields: Filled automatically (e.g. Max funding from Attachment P)</t>
  </si>
  <si>
    <t>RED fields: Appear when the allocation is incorrect (e.g. request more than max)</t>
  </si>
  <si>
    <t>Bidder Organization Name</t>
  </si>
  <si>
    <t xml:space="preserve"> County
[Select Below]</t>
  </si>
  <si>
    <t>Will you provide Expectant &amp; Parenting Services in this County?</t>
  </si>
  <si>
    <t>Maximum Funding Per County</t>
  </si>
  <si>
    <t xml:space="preserve"> </t>
  </si>
  <si>
    <t>Totals</t>
  </si>
  <si>
    <t>Attachment I: CAPP Projected Service Delivery &amp; Budget Form</t>
  </si>
  <si>
    <t>Instructions: Enter information GREEN fields (e.g. Contacts; Budget)</t>
  </si>
  <si>
    <t>General Information</t>
  </si>
  <si>
    <t>A. List county(ies) in Service Area.</t>
  </si>
  <si>
    <t xml:space="preserve">Contract Manager  </t>
  </si>
  <si>
    <t>Name:</t>
  </si>
  <si>
    <t>Address:</t>
  </si>
  <si>
    <t>Phone:</t>
  </si>
  <si>
    <t>E-mail:</t>
  </si>
  <si>
    <t xml:space="preserve">Billing  Manager  </t>
  </si>
  <si>
    <t>Proposed Year-One Budget - FY23</t>
  </si>
  <si>
    <t>Total
Proposed Budget FY23</t>
  </si>
  <si>
    <r>
      <rPr>
        <b/>
        <sz val="11"/>
        <rFont val="Times New Roman"/>
        <family val="1"/>
      </rPr>
      <t>REQUIRED:</t>
    </r>
    <r>
      <rPr>
        <sz val="11"/>
        <color theme="1"/>
        <rFont val="Times New Roman"/>
        <family val="1"/>
      </rPr>
      <t xml:space="preserve"> Enter budget for original Award Amount.  Budget may be changed from the one submitted in the original application.  Budget total must equal Award Amount.</t>
    </r>
  </si>
  <si>
    <t>Salaries &amp; Benefits</t>
  </si>
  <si>
    <t>Travel/Training</t>
  </si>
  <si>
    <t>Supplies &amp; Materials</t>
  </si>
  <si>
    <t>Contracted Services</t>
  </si>
  <si>
    <t>Indirect Costs</t>
  </si>
  <si>
    <t>Total</t>
  </si>
  <si>
    <t>Matching Funds - FY23 Match requirement is 5% of Award.</t>
  </si>
  <si>
    <t xml:space="preserve">5% of Total = </t>
  </si>
  <si>
    <t xml:space="preserve">Travel/Training </t>
  </si>
  <si>
    <r>
      <t xml:space="preserve">Describe the source of the </t>
    </r>
    <r>
      <rPr>
        <sz val="11"/>
        <color rgb="FFFF0000"/>
        <rFont val="Times New Roman"/>
        <family val="1"/>
      </rPr>
      <t xml:space="preserve">5% Match, </t>
    </r>
    <r>
      <rPr>
        <sz val="11"/>
        <rFont val="Times New Roman"/>
        <family val="1"/>
      </rPr>
      <t>(percent and source of In-Kind and percent and source of cash)</t>
    </r>
  </si>
  <si>
    <t>Proposed Year-Two Budget - FY24</t>
  </si>
  <si>
    <t>Total
Proposed Budget FY24</t>
  </si>
  <si>
    <t>Matching Funds - FY23 Match requirement is 10% of Award.</t>
  </si>
  <si>
    <t xml:space="preserve">10% of Total = </t>
  </si>
  <si>
    <r>
      <t>Describe the source of the 10</t>
    </r>
    <r>
      <rPr>
        <sz val="11"/>
        <color rgb="FFFF0000"/>
        <rFont val="Times New Roman"/>
        <family val="1"/>
      </rPr>
      <t xml:space="preserve">% Match, </t>
    </r>
    <r>
      <rPr>
        <sz val="11"/>
        <rFont val="Times New Roman"/>
        <family val="1"/>
      </rPr>
      <t>(percent and source of In-Kind and percent and source of cash)</t>
    </r>
  </si>
  <si>
    <r>
      <t>ACT</t>
    </r>
    <r>
      <rPr>
        <b/>
        <u/>
        <sz val="11"/>
        <rFont val="Times New Roman"/>
        <family val="1"/>
      </rPr>
      <t>IVITY 1: ADOLESCENT PREGNANCY PREVENTION  AND RISK REDUCIN</t>
    </r>
    <r>
      <rPr>
        <b/>
        <u/>
        <sz val="11"/>
        <color theme="1"/>
        <rFont val="Times New Roman"/>
        <family val="1"/>
      </rPr>
      <t>G WITH FIDELITY</t>
    </r>
  </si>
  <si>
    <r>
      <rPr>
        <b/>
        <sz val="12"/>
        <color rgb="FF000000"/>
        <rFont val="Times New Roman"/>
        <family val="1"/>
      </rPr>
      <t>Deliverable:</t>
    </r>
    <r>
      <rPr>
        <sz val="12"/>
        <color rgb="FF000000"/>
        <rFont val="Times New Roman"/>
        <family val="1"/>
      </rPr>
      <t xml:space="preserve">  I</t>
    </r>
    <r>
      <rPr>
        <sz val="12"/>
        <rFont val="Times New Roman"/>
        <family val="1"/>
      </rPr>
      <t>n year one (July 1, 2022 to June 30, 2023) the Contractor shall deliver at least one fu</t>
    </r>
    <r>
      <rPr>
        <sz val="12"/>
        <color rgb="FF000000"/>
        <rFont val="Times New Roman"/>
        <family val="1"/>
      </rPr>
      <t>ll Implementation of a curriculum from List A in the Service Area.  </t>
    </r>
  </si>
  <si>
    <t>Under each county where the service will be delivered, enter the number of unduplicated Adolescents projected to participate in a full Implementation of each curricula offered.</t>
  </si>
  <si>
    <t>List A</t>
  </si>
  <si>
    <t xml:space="preserve">Draw the Line/Respect the Line </t>
  </si>
  <si>
    <t>Love Notes</t>
  </si>
  <si>
    <t>Power Through Choices</t>
  </si>
  <si>
    <t>SiHLE</t>
  </si>
  <si>
    <t>Teen Outreach Project (TOP)</t>
  </si>
  <si>
    <t>TOTAL</t>
  </si>
  <si>
    <t>ACTIVITY 2:  EVIDENCE-BASED OR EVIDENCE-INFORMED COMPREHENSIVE SEXUAL HEALTH EDUCATION PROGRAMS</t>
  </si>
  <si>
    <r>
      <rPr>
        <b/>
        <u/>
        <sz val="11"/>
        <rFont val="Times New Roman"/>
        <family val="1"/>
      </rPr>
      <t>Deliverable:</t>
    </r>
    <r>
      <rPr>
        <b/>
        <sz val="11"/>
        <rFont val="Times New Roman"/>
        <family val="1"/>
      </rPr>
      <t xml:space="preserve"> </t>
    </r>
    <r>
      <rPr>
        <sz val="11"/>
        <rFont val="Times New Roman"/>
        <family val="1"/>
      </rPr>
      <t xml:space="preserve">In years one, two, three, and four the Contractor shall deliver at least three full Implementations of a curriculum from List B below within the Service Area each year.  </t>
    </r>
  </si>
  <si>
    <t>Under each county where the service will be delivered, enter the number of unduplicated persons projected to participate in each curricula offered.</t>
  </si>
  <si>
    <t>List B</t>
  </si>
  <si>
    <t>Be Proud! Be Responsible!</t>
  </si>
  <si>
    <t>!Cuidate!</t>
  </si>
  <si>
    <t>FLASH</t>
  </si>
  <si>
    <t>Making Proud Choices (5th Edition All Versions)</t>
  </si>
  <si>
    <t>Rights, Respect, Responsibility  (3Rs)</t>
  </si>
  <si>
    <t>Positive Prevention Plus (including Special Populations)</t>
  </si>
  <si>
    <t>ACTIVITY 3: EVIDENCE-INFORMED PROGRAMS AND COMMUNITY EDUCATION (WITHOUT FIDELITY)</t>
  </si>
  <si>
    <r>
      <rPr>
        <b/>
        <u/>
        <sz val="10"/>
        <rFont val="Times New Roman"/>
        <family val="1"/>
      </rPr>
      <t>Deliverable A:</t>
    </r>
    <r>
      <rPr>
        <b/>
        <sz val="10"/>
        <rFont val="Times New Roman"/>
        <family val="1"/>
      </rPr>
      <t xml:space="preserve">  In years one, two, three, and four (SFY 23 – SFY26) the Contractor shall deliver </t>
    </r>
    <r>
      <rPr>
        <b/>
        <u/>
        <sz val="10"/>
        <rFont val="Times New Roman"/>
        <family val="1"/>
      </rPr>
      <t xml:space="preserve">at least two </t>
    </r>
    <r>
      <rPr>
        <b/>
        <sz val="10"/>
        <rFont val="Times New Roman"/>
        <family val="1"/>
      </rPr>
      <t xml:space="preserve">presentations but </t>
    </r>
    <r>
      <rPr>
        <b/>
        <u/>
        <sz val="10"/>
        <rFont val="Times New Roman"/>
        <family val="1"/>
      </rPr>
      <t xml:space="preserve">no more than five </t>
    </r>
    <r>
      <rPr>
        <b/>
        <sz val="10"/>
        <rFont val="Times New Roman"/>
        <family val="1"/>
      </rPr>
      <t>presentation, workshops or topical programs as described in each county in the Service Area. Elements of the curricula listed in Lists A or B may be used in part for single topic presentations or with adaptations under this Activity.  Examples below:</t>
    </r>
  </si>
  <si>
    <t>a) Topical presentations or programming covering specific issues related to sexual health (i.e., contraception, sexually transmitted diseases, consent), OR
b) Topical presentations or programming covering non-sexual youth Risk/Protective Factors (i.e., healthy relationships, substance use, life skills), OR
c) Other programming which may include peer counseling or peer education techniques, serving learning programs, goal/future planning, family programs, or other youth development activities geared toward reducing Risk for Adolescent pregnancy.</t>
  </si>
  <si>
    <r>
      <t xml:space="preserve">List  the Programs that will be delivered in each county and enter the total </t>
    </r>
    <r>
      <rPr>
        <b/>
        <u/>
        <sz val="11"/>
        <rFont val="Times New Roman"/>
        <family val="1"/>
      </rPr>
      <t xml:space="preserve">number of persons </t>
    </r>
    <r>
      <rPr>
        <b/>
        <sz val="11"/>
        <rFont val="Times New Roman"/>
        <family val="1"/>
      </rPr>
      <t>projected to participate.  ALL TEXT MUST BE VISIBLE; DO NOT EXCEED SPACE PROVIDED.</t>
    </r>
  </si>
  <si>
    <t>Describe service to be provided in each county.</t>
  </si>
  <si>
    <t># of Persons</t>
  </si>
  <si>
    <t xml:space="preserve">TOTAL: </t>
  </si>
  <si>
    <r>
      <rPr>
        <b/>
        <u/>
        <sz val="10"/>
        <rFont val="Times New Roman"/>
        <family val="1"/>
      </rPr>
      <t>Deliverable B:</t>
    </r>
    <r>
      <rPr>
        <sz val="10"/>
        <rFont val="Times New Roman"/>
        <family val="1"/>
      </rPr>
      <t xml:space="preserve">  In years one, two, three, and four (SFY 23 – SFY26) the Contractor shall deliver community outreach through the development and distribution of informational material to each county in the Service Area designed to: 
•	discourage Adolescent sexual activity;
•	provide information regarding acquired immune deficiency syndrome and sexually transmitted diseases/infections;
•	encourage Adolescents to assume responsibility for their sexual activity and parenting; and 
•	improve communication between children and parents regarding human sexuality issues.</t>
    </r>
  </si>
  <si>
    <t>Describe the community outreach to be provided in the Service Area.  ALL TEXT MUST BE VISIBLE; DO NOT EXCEED SPACE PROVIDED.</t>
  </si>
  <si>
    <r>
      <t xml:space="preserve">Enter approximate number </t>
    </r>
    <r>
      <rPr>
        <b/>
        <i/>
        <u/>
        <sz val="10"/>
        <rFont val="Times New Roman"/>
        <family val="1"/>
      </rPr>
      <t>of persons pr</t>
    </r>
    <r>
      <rPr>
        <b/>
        <i/>
        <sz val="10"/>
        <rFont val="Times New Roman"/>
        <family val="1"/>
      </rPr>
      <t>ojected to be reached in each county.</t>
    </r>
  </si>
  <si>
    <t xml:space="preserve">County projection </t>
  </si>
  <si>
    <t>ACTIVITY 4: EXPECTANT AND PARENTING SERVICES</t>
  </si>
  <si>
    <r>
      <rPr>
        <b/>
        <sz val="12"/>
        <color rgb="FF000000"/>
        <rFont val="Times New Roman"/>
        <family val="1"/>
      </rPr>
      <t>Deliverable:</t>
    </r>
    <r>
      <rPr>
        <sz val="12"/>
        <color rgb="FF000000"/>
        <rFont val="Times New Roman"/>
        <family val="1"/>
      </rPr>
      <t xml:space="preserve">   T</t>
    </r>
    <r>
      <rPr>
        <sz val="12"/>
        <rFont val="Times New Roman"/>
        <family val="1"/>
      </rPr>
      <t>he Contractor shall during years one, two, three, and four provide resource and referral information to Adolescents, w</t>
    </r>
    <r>
      <rPr>
        <sz val="12"/>
        <color rgb="FF000000"/>
        <rFont val="Times New Roman"/>
        <family val="1"/>
      </rPr>
      <t xml:space="preserve">ith whom the Contractor engages that are Expectant or Parenting. </t>
    </r>
  </si>
  <si>
    <r>
      <t>Enter approxi</t>
    </r>
    <r>
      <rPr>
        <i/>
        <sz val="12"/>
        <rFont val="Times New Roman"/>
        <family val="1"/>
      </rPr>
      <t>ma</t>
    </r>
    <r>
      <rPr>
        <i/>
        <u val="singleAccounting"/>
        <sz val="12"/>
        <rFont val="Times New Roman"/>
        <family val="1"/>
      </rPr>
      <t>te</t>
    </r>
    <r>
      <rPr>
        <i/>
        <sz val="12"/>
        <rFont val="Times New Roman"/>
        <family val="1"/>
      </rPr>
      <t xml:space="preserve"> number </t>
    </r>
    <r>
      <rPr>
        <i/>
        <sz val="12"/>
        <color rgb="FFC00000"/>
        <rFont val="Times New Roman"/>
        <family val="1"/>
      </rPr>
      <t>of person</t>
    </r>
    <r>
      <rPr>
        <i/>
        <u val="singleAccounting"/>
        <sz val="12"/>
        <color rgb="FFC00000"/>
        <rFont val="Times New Roman"/>
        <family val="1"/>
      </rPr>
      <t xml:space="preserve">s </t>
    </r>
    <r>
      <rPr>
        <i/>
        <u val="singleAccounting"/>
        <sz val="12"/>
        <rFont val="Times New Roman"/>
        <family val="1"/>
      </rPr>
      <t>t</t>
    </r>
    <r>
      <rPr>
        <b/>
        <i/>
        <sz val="12"/>
        <rFont val="Times New Roman"/>
        <family val="1"/>
      </rPr>
      <t>o be served in each county.</t>
    </r>
  </si>
  <si>
    <t>County Projection</t>
  </si>
  <si>
    <t>ACTIVITY 5: COMPREHENSIVE EXPECTANT AND PARENTING ADOLESCENT SERVICES (OPTIONAL)</t>
  </si>
  <si>
    <r>
      <rPr>
        <b/>
        <sz val="12"/>
        <color rgb="FF000000"/>
        <rFont val="Times New Roman"/>
        <family val="1"/>
      </rPr>
      <t>Deliverable (Optional):</t>
    </r>
    <r>
      <rPr>
        <sz val="12"/>
        <color rgb="FF000000"/>
        <rFont val="Times New Roman"/>
        <family val="1"/>
      </rPr>
      <t xml:space="preserve"> A minimum of two Programs/Groups. One Program/Group equals 8-one-hour sessions in each County in the Service Area.</t>
    </r>
  </si>
  <si>
    <r>
      <t>Enter approximate</t>
    </r>
    <r>
      <rPr>
        <b/>
        <i/>
        <sz val="12"/>
        <color rgb="FFFF0000"/>
        <rFont val="Times New Roman"/>
        <family val="1"/>
      </rPr>
      <t xml:space="preserve"> number of persons r</t>
    </r>
    <r>
      <rPr>
        <b/>
        <i/>
        <sz val="12"/>
        <rFont val="Times New Roman"/>
        <family val="1"/>
      </rPr>
      <t>eached in each county.</t>
    </r>
  </si>
  <si>
    <t>ACTIVITY 6: MULTI-GENERATIONAL HOME VISITING (OPTIONAL)</t>
  </si>
  <si>
    <r>
      <rPr>
        <b/>
        <sz val="12"/>
        <color rgb="FF000000"/>
        <rFont val="Times New Roman"/>
        <family val="1"/>
      </rPr>
      <t>Deliverable (Optional):</t>
    </r>
    <r>
      <rPr>
        <sz val="12"/>
        <color rgb="FF000000"/>
        <rFont val="Times New Roman"/>
        <family val="1"/>
      </rPr>
      <t xml:space="preserve"> Contractor shall deliver a monthly 1-to-2-hour home visit virtual or in-person to four of the identified families in the Service Area.</t>
    </r>
  </si>
  <si>
    <t>Enter approximate number of persons reached in each county.</t>
  </si>
  <si>
    <t>ACFS 23-008 ATTACHMENT I: CAPP Projected Service Delivery and  Budget Form FY23 - FY24</t>
  </si>
  <si>
    <t>ACFS 23-008  ATTACHMENT I: CAPP Projected Service Delivery and Budget Form FY23 - FY24</t>
  </si>
  <si>
    <t xml:space="preserve">  (CAPP) Program Local Service Project Contracts - ACFS 23-008
Community Adolescent Pregnancy Prevention (CAPP) Program</t>
  </si>
  <si>
    <t>ACFS 23-008 ATTACHMENT I: CAPP Projected Service Delivery &amp; Budget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</si>
</sst>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 numFmtId="167" formatCode="0.000000"/>
    <numFmt numFmtId="168" formatCode="&quot;$&quot;#,##0"/>
    <numFmt numFmtId="169" formatCode="_([$$-409]* #,##0.00_);_([$$-409]* \(#,##0.00\);_([$$-409]* &quot;-&quot;??_);_(@_)"/>
  </numFmts>
  <fonts count="53">
    <font>
      <sz val="11"/>
      <color theme="1"/>
      <name val="Calibri"/>
      <family val="2"/>
      <scheme val="minor"/>
    </font>
    <font>
      <sz val="11"/>
      <color theme="1"/>
      <name val="Calibri"/>
      <family val="2"/>
      <scheme val="minor"/>
    </font>
    <font>
      <b/>
      <sz val="11"/>
      <color theme="1"/>
      <name val="Calibri"/>
      <family val="2"/>
      <scheme val="minor"/>
    </font>
    <font>
      <sz val="11"/>
      <name val="Times New Roman"/>
      <family val="1"/>
    </font>
    <font>
      <b/>
      <sz val="12"/>
      <name val="Times New Roman"/>
      <family val="1"/>
    </font>
    <font>
      <sz val="12"/>
      <color theme="1"/>
      <name val="Times New Roman"/>
      <family val="1"/>
    </font>
    <font>
      <b/>
      <sz val="11"/>
      <name val="Times New Roman"/>
      <family val="1"/>
    </font>
    <font>
      <i/>
      <sz val="11"/>
      <name val="Times New Roman"/>
      <family val="1"/>
    </font>
    <font>
      <sz val="11"/>
      <color rgb="FF0070C0"/>
      <name val="Times New Roman"/>
      <family val="1"/>
    </font>
    <font>
      <b/>
      <sz val="11"/>
      <color rgb="FF000000"/>
      <name val="Times New Roman"/>
      <family val="1"/>
    </font>
    <font>
      <sz val="11"/>
      <color rgb="FF000000"/>
      <name val="Times New Roman"/>
      <family val="1"/>
    </font>
    <font>
      <b/>
      <sz val="12"/>
      <color rgb="FF000000"/>
      <name val="Times New Roman"/>
      <family val="1"/>
    </font>
    <font>
      <sz val="11"/>
      <color rgb="FFFF0000"/>
      <name val="Times New Roman"/>
      <family val="1"/>
    </font>
    <font>
      <i/>
      <sz val="11"/>
      <color theme="1"/>
      <name val="Times New Roman"/>
      <family val="1"/>
    </font>
    <font>
      <b/>
      <sz val="9"/>
      <name val="Times New Roman"/>
      <family val="1"/>
    </font>
    <font>
      <i/>
      <sz val="11"/>
      <color rgb="FF000000"/>
      <name val="Times New Roman"/>
      <family val="1"/>
    </font>
    <font>
      <b/>
      <sz val="14"/>
      <color theme="1"/>
      <name val="Times New Roman"/>
      <family val="1"/>
    </font>
    <font>
      <sz val="11"/>
      <color theme="1"/>
      <name val="Times New Roman"/>
      <family val="1"/>
    </font>
    <font>
      <b/>
      <sz val="11"/>
      <color theme="1"/>
      <name val="Times New Roman"/>
      <family val="1"/>
    </font>
    <font>
      <i/>
      <sz val="11"/>
      <color rgb="FFFF0000"/>
      <name val="Times New Roman"/>
      <family val="1"/>
    </font>
    <font>
      <sz val="11"/>
      <color rgb="FF9C0006"/>
      <name val="Times New Roman"/>
      <family val="1"/>
    </font>
    <font>
      <b/>
      <sz val="10"/>
      <name val="Times New Roman"/>
      <family val="1"/>
    </font>
    <font>
      <b/>
      <u/>
      <sz val="10"/>
      <name val="Times New Roman"/>
      <family val="1"/>
    </font>
    <font>
      <sz val="10"/>
      <color rgb="FFFF0000"/>
      <name val="Times New Roman"/>
      <family val="1"/>
    </font>
    <font>
      <i/>
      <sz val="10"/>
      <name val="Times New Roman"/>
      <family val="1"/>
    </font>
    <font>
      <b/>
      <i/>
      <sz val="10"/>
      <name val="Times New Roman"/>
      <family val="1"/>
    </font>
    <font>
      <b/>
      <i/>
      <u/>
      <sz val="10"/>
      <name val="Times New Roman"/>
      <family val="1"/>
    </font>
    <font>
      <b/>
      <sz val="10"/>
      <color theme="1"/>
      <name val="Times New Roman"/>
      <family val="1"/>
    </font>
    <font>
      <b/>
      <sz val="10"/>
      <color rgb="FF000000"/>
      <name val="Times New Roman"/>
      <family val="1"/>
    </font>
    <font>
      <sz val="10"/>
      <name val="Times New Roman"/>
      <family val="1"/>
    </font>
    <font>
      <b/>
      <i/>
      <sz val="10"/>
      <color rgb="FFFF0000"/>
      <name val="Times New Roman"/>
      <family val="1"/>
    </font>
    <font>
      <b/>
      <sz val="8"/>
      <name val="Times New Roman"/>
      <family val="1"/>
    </font>
    <font>
      <sz val="12"/>
      <color rgb="FF000000"/>
      <name val="Times New Roman"/>
      <family val="1"/>
    </font>
    <font>
      <b/>
      <sz val="12"/>
      <color rgb="FF0A0101"/>
      <name val="Arial"/>
      <family val="2"/>
    </font>
    <font>
      <sz val="10"/>
      <color rgb="FF232629"/>
      <name val="Ui-Monospace"/>
      <charset val="1"/>
    </font>
    <font>
      <b/>
      <sz val="12"/>
      <color theme="1"/>
      <name val="Times New Roman"/>
      <family val="1"/>
    </font>
    <font>
      <sz val="11"/>
      <color rgb="FF006100"/>
      <name val="Calibri"/>
      <family val="2"/>
      <scheme val="minor"/>
    </font>
    <font>
      <sz val="12"/>
      <name val="Times New Roman"/>
      <family val="1"/>
    </font>
    <font>
      <b/>
      <u/>
      <sz val="11"/>
      <name val="Times New Roman"/>
      <family val="1"/>
    </font>
    <font>
      <i/>
      <sz val="12"/>
      <name val="Times New Roman"/>
      <family val="1"/>
    </font>
    <font>
      <i/>
      <u val="singleAccounting"/>
      <sz val="12"/>
      <name val="Times New Roman"/>
      <family val="1"/>
    </font>
    <font>
      <i/>
      <sz val="12"/>
      <color rgb="FFC00000"/>
      <name val="Times New Roman"/>
      <family val="1"/>
    </font>
    <font>
      <i/>
      <u val="singleAccounting"/>
      <sz val="12"/>
      <color rgb="FFC00000"/>
      <name val="Times New Roman"/>
      <family val="1"/>
    </font>
    <font>
      <b/>
      <i/>
      <sz val="12"/>
      <name val="Times New Roman"/>
      <family val="1"/>
    </font>
    <font>
      <b/>
      <i/>
      <sz val="12"/>
      <color rgb="FFFF0000"/>
      <name val="Times New Roman"/>
      <family val="1"/>
    </font>
    <font>
      <i/>
      <sz val="12"/>
      <color rgb="FF000000"/>
      <name val="Times New Roman"/>
      <family val="1"/>
    </font>
    <font>
      <b/>
      <i/>
      <sz val="12"/>
      <color rgb="FF000000"/>
      <name val="Times New Roman"/>
      <family val="1"/>
    </font>
    <font>
      <b/>
      <sz val="12"/>
      <color rgb="FFC00000"/>
      <name val="Times New Roman"/>
      <family val="1"/>
    </font>
    <font>
      <sz val="9"/>
      <color theme="1"/>
      <name val="Times New Roman"/>
      <family val="1"/>
    </font>
    <font>
      <b/>
      <u/>
      <sz val="11"/>
      <color theme="1"/>
      <name val="Times New Roman"/>
      <family val="1"/>
    </font>
    <font>
      <b/>
      <sz val="11"/>
      <color rgb="FFC00000"/>
      <name val="Times New Roman"/>
      <family val="1"/>
    </font>
    <font>
      <b/>
      <sz val="10"/>
      <color rgb="FF000000"/>
      <name val="Times New Roman"/>
      <charset val="1"/>
    </font>
    <font>
      <sz val="10"/>
      <color rgb="FF000000"/>
      <name val="Times New Roman"/>
      <charset val="1"/>
    </font>
  </fonts>
  <fills count="22">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4" tint="0.79998168889431442"/>
        <bgColor indexed="64"/>
      </patternFill>
    </fill>
    <fill>
      <patternFill patternType="solid">
        <fgColor rgb="FFBFBFBF"/>
        <bgColor indexed="64"/>
      </patternFill>
    </fill>
    <fill>
      <patternFill patternType="solid">
        <fgColor rgb="FFDDEBF7"/>
        <bgColor indexed="64"/>
      </patternFill>
    </fill>
    <fill>
      <patternFill patternType="solid">
        <fgColor rgb="FFC6E0B4"/>
        <bgColor indexed="64"/>
      </patternFill>
    </fill>
    <fill>
      <patternFill patternType="solid">
        <fgColor rgb="FFBDD7EE"/>
        <bgColor indexed="64"/>
      </patternFill>
    </fill>
    <fill>
      <patternFill patternType="solid">
        <fgColor rgb="FFC6E0B4"/>
        <bgColor rgb="FF000000"/>
      </patternFill>
    </fill>
    <fill>
      <patternFill patternType="solid">
        <fgColor rgb="FFD9E1F2"/>
        <bgColor rgb="FF000000"/>
      </patternFill>
    </fill>
    <fill>
      <patternFill patternType="solid">
        <fgColor rgb="FFFFC7CE"/>
        <bgColor rgb="FF000000"/>
      </patternFill>
    </fill>
    <fill>
      <patternFill patternType="solid">
        <fgColor rgb="FFFFFFFF"/>
        <bgColor indexed="64"/>
      </patternFill>
    </fill>
    <fill>
      <patternFill patternType="solid">
        <fgColor rgb="FFFFFF00"/>
        <bgColor indexed="64"/>
      </patternFill>
    </fill>
    <fill>
      <patternFill patternType="solid">
        <fgColor rgb="FFBDD7EE"/>
        <bgColor rgb="FF000000"/>
      </patternFill>
    </fill>
    <fill>
      <patternFill patternType="solid">
        <fgColor theme="0" tint="-0.14999847407452621"/>
        <bgColor indexed="64"/>
      </patternFill>
    </fill>
    <fill>
      <patternFill patternType="solid">
        <fgColor theme="1"/>
        <bgColor indexed="64"/>
      </patternFill>
    </fill>
    <fill>
      <patternFill patternType="solid">
        <fgColor rgb="FFC6EFCE"/>
      </patternFill>
    </fill>
    <fill>
      <patternFill patternType="solid">
        <fgColor theme="8" tint="0.59999389629810485"/>
        <bgColor indexed="65"/>
      </patternFill>
    </fill>
    <fill>
      <patternFill patternType="solid">
        <fgColor theme="0" tint="-0.14996795556505021"/>
        <bgColor indexed="64"/>
      </patternFill>
    </fill>
    <fill>
      <patternFill patternType="solid">
        <fgColor rgb="FFFDE9D9"/>
        <bgColor indexed="64"/>
      </patternFill>
    </fill>
    <fill>
      <patternFill patternType="solid">
        <fgColor theme="5" tint="0.59999389629810485"/>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diagonal/>
    </border>
    <border>
      <left/>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top/>
      <bottom style="thin">
        <color indexed="64"/>
      </bottom>
      <diagonal/>
    </border>
    <border>
      <left/>
      <right style="medium">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style="thin">
        <color indexed="64"/>
      </bottom>
      <diagonal/>
    </border>
    <border>
      <left style="medium">
        <color rgb="FF000000"/>
      </left>
      <right/>
      <top style="medium">
        <color rgb="FF000000"/>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0" fontId="36" fillId="17" borderId="0" applyNumberFormat="0" applyBorder="0" applyAlignment="0" applyProtection="0"/>
    <xf numFmtId="0" fontId="1" fillId="18" borderId="0" applyNumberFormat="0" applyBorder="0" applyAlignment="0" applyProtection="0"/>
  </cellStyleXfs>
  <cellXfs count="271">
    <xf numFmtId="0" fontId="0" fillId="0" borderId="0" xfId="0"/>
    <xf numFmtId="0" fontId="5" fillId="4" borderId="0" xfId="0" applyFont="1" applyFill="1"/>
    <xf numFmtId="164" fontId="6" fillId="0" borderId="0" xfId="1" applyNumberFormat="1" applyFont="1" applyFill="1" applyBorder="1" applyAlignment="1" applyProtection="1">
      <alignment horizontal="center" vertical="center" wrapText="1"/>
    </xf>
    <xf numFmtId="0" fontId="0" fillId="0" borderId="12" xfId="0" applyBorder="1"/>
    <xf numFmtId="164" fontId="6" fillId="0" borderId="16" xfId="1" applyNumberFormat="1" applyFont="1" applyFill="1" applyBorder="1" applyAlignment="1" applyProtection="1">
      <alignment horizontal="center" vertical="center" wrapText="1"/>
    </xf>
    <xf numFmtId="0" fontId="17" fillId="2" borderId="12" xfId="2" applyNumberFormat="1" applyFont="1" applyFill="1" applyBorder="1" applyAlignment="1" applyProtection="1">
      <alignment horizontal="center" vertical="center" wrapText="1"/>
    </xf>
    <xf numFmtId="0" fontId="10" fillId="14" borderId="12" xfId="0" applyFont="1" applyFill="1" applyBorder="1" applyAlignment="1">
      <alignment horizontal="center" vertical="center"/>
    </xf>
    <xf numFmtId="0" fontId="0" fillId="0" borderId="40" xfId="0" applyBorder="1"/>
    <xf numFmtId="0" fontId="17" fillId="2" borderId="14" xfId="2" applyNumberFormat="1" applyFont="1" applyFill="1" applyBorder="1" applyAlignment="1" applyProtection="1">
      <alignment horizontal="center" vertical="center" wrapText="1"/>
    </xf>
    <xf numFmtId="0" fontId="17" fillId="2" borderId="42" xfId="2" applyNumberFormat="1" applyFont="1" applyFill="1" applyBorder="1" applyAlignment="1" applyProtection="1">
      <alignment vertical="center" wrapText="1"/>
    </xf>
    <xf numFmtId="0" fontId="3" fillId="0" borderId="0" xfId="0" applyFont="1"/>
    <xf numFmtId="0" fontId="3" fillId="2" borderId="0" xfId="0" applyFont="1" applyFill="1"/>
    <xf numFmtId="0" fontId="5" fillId="0" borderId="0" xfId="0" applyFont="1"/>
    <xf numFmtId="49" fontId="3" fillId="2" borderId="0" xfId="0" applyNumberFormat="1" applyFont="1" applyFill="1" applyAlignment="1">
      <alignment horizontal="left" vertical="top"/>
    </xf>
    <xf numFmtId="0" fontId="8" fillId="0" borderId="0" xfId="0" applyFont="1"/>
    <xf numFmtId="0" fontId="3" fillId="2" borderId="0" xfId="0" applyFont="1" applyFill="1" applyAlignment="1">
      <alignment vertical="top" wrapText="1"/>
    </xf>
    <xf numFmtId="0" fontId="14" fillId="0" borderId="3" xfId="0" applyFont="1" applyBorder="1" applyAlignment="1">
      <alignment horizontal="center" vertical="center" wrapText="1"/>
    </xf>
    <xf numFmtId="49" fontId="9" fillId="2" borderId="0" xfId="0" applyNumberFormat="1" applyFont="1" applyFill="1" applyAlignment="1">
      <alignment horizontal="left" vertical="top"/>
    </xf>
    <xf numFmtId="0" fontId="9" fillId="0" borderId="0" xfId="0" applyFont="1" applyAlignment="1">
      <alignment horizontal="left" vertical="top" wrapText="1"/>
    </xf>
    <xf numFmtId="0" fontId="11" fillId="0" borderId="0" xfId="0" applyFont="1" applyAlignment="1">
      <alignment vertical="center" wrapText="1"/>
    </xf>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horizontal="left" vertical="top"/>
    </xf>
    <xf numFmtId="49" fontId="12" fillId="0" borderId="0" xfId="0" applyNumberFormat="1" applyFont="1" applyAlignment="1">
      <alignment horizontal="left" vertical="top" wrapText="1"/>
    </xf>
    <xf numFmtId="49" fontId="3" fillId="0" borderId="0" xfId="0" applyNumberFormat="1" applyFont="1" applyAlignment="1">
      <alignment vertical="top" wrapText="1"/>
    </xf>
    <xf numFmtId="2" fontId="7" fillId="0" borderId="0" xfId="0" applyNumberFormat="1" applyFont="1" applyAlignment="1">
      <alignment horizontal="right"/>
    </xf>
    <xf numFmtId="49" fontId="13" fillId="0" borderId="0" xfId="0" applyNumberFormat="1" applyFont="1" applyAlignment="1">
      <alignment horizontal="right"/>
    </xf>
    <xf numFmtId="0" fontId="15" fillId="0" borderId="3" xfId="0" applyFont="1" applyBorder="1" applyAlignment="1">
      <alignment horizontal="center" vertical="center"/>
    </xf>
    <xf numFmtId="0" fontId="14" fillId="7" borderId="3" xfId="0" applyFont="1" applyFill="1" applyBorder="1" applyAlignment="1">
      <alignment horizontal="center" vertical="center" wrapText="1"/>
    </xf>
    <xf numFmtId="0" fontId="17" fillId="2" borderId="0" xfId="0" applyFont="1" applyFill="1"/>
    <xf numFmtId="0" fontId="18" fillId="2" borderId="0" xfId="0" applyFont="1" applyFill="1" applyAlignment="1">
      <alignment horizontal="right" vertical="center"/>
    </xf>
    <xf numFmtId="0" fontId="17" fillId="2" borderId="12" xfId="0" applyFont="1" applyFill="1" applyBorder="1" applyAlignment="1">
      <alignment horizontal="right" vertical="center"/>
    </xf>
    <xf numFmtId="0" fontId="27" fillId="2" borderId="1" xfId="0" applyFont="1" applyFill="1" applyBorder="1" applyAlignment="1">
      <alignment horizontal="left" vertical="center" wrapText="1" indent="1"/>
    </xf>
    <xf numFmtId="49" fontId="27" fillId="2" borderId="4" xfId="0" applyNumberFormat="1" applyFont="1" applyFill="1" applyBorder="1" applyAlignment="1">
      <alignment horizontal="left" vertical="center" wrapText="1" indent="1"/>
    </xf>
    <xf numFmtId="0" fontId="25" fillId="2" borderId="10" xfId="0" applyFont="1" applyFill="1" applyBorder="1" applyAlignment="1">
      <alignment horizontal="left" vertical="top" indent="1"/>
    </xf>
    <xf numFmtId="0" fontId="29" fillId="2" borderId="29" xfId="0" applyFont="1" applyFill="1" applyBorder="1" applyAlignment="1">
      <alignment horizontal="center" vertical="top" wrapText="1"/>
    </xf>
    <xf numFmtId="0" fontId="29" fillId="2" borderId="27" xfId="0" applyFont="1" applyFill="1" applyBorder="1" applyAlignment="1">
      <alignment horizontal="center" vertical="top" wrapText="1"/>
    </xf>
    <xf numFmtId="1" fontId="10" fillId="14" borderId="12" xfId="0" applyNumberFormat="1" applyFont="1" applyFill="1" applyBorder="1" applyAlignment="1">
      <alignment horizontal="center" vertical="center"/>
    </xf>
    <xf numFmtId="0" fontId="33" fillId="0" borderId="0" xfId="0" applyFont="1"/>
    <xf numFmtId="0" fontId="0" fillId="0" borderId="42" xfId="0" applyBorder="1"/>
    <xf numFmtId="44" fontId="0" fillId="0" borderId="0" xfId="0" applyNumberFormat="1"/>
    <xf numFmtId="0" fontId="2" fillId="3" borderId="0" xfId="0" applyFont="1" applyFill="1" applyAlignment="1">
      <alignment horizontal="center" vertical="center" wrapText="1"/>
    </xf>
    <xf numFmtId="0" fontId="34" fillId="0" borderId="0" xfId="0" quotePrefix="1" applyFont="1"/>
    <xf numFmtId="1" fontId="0" fillId="0" borderId="0" xfId="0" applyNumberFormat="1"/>
    <xf numFmtId="0" fontId="0" fillId="13" borderId="0" xfId="0" applyFill="1"/>
    <xf numFmtId="164" fontId="6" fillId="0" borderId="16" xfId="1" applyNumberFormat="1" applyFont="1" applyBorder="1" applyAlignment="1">
      <alignment horizontal="center" vertical="center" wrapText="1"/>
    </xf>
    <xf numFmtId="164" fontId="6" fillId="0" borderId="0" xfId="1" applyNumberFormat="1" applyFont="1" applyAlignment="1">
      <alignment horizontal="center" vertical="center" wrapText="1"/>
    </xf>
    <xf numFmtId="0" fontId="35" fillId="2" borderId="0" xfId="0" applyFont="1" applyFill="1"/>
    <xf numFmtId="0" fontId="0" fillId="0" borderId="0" xfId="0" applyAlignment="1">
      <alignment horizontal="left" wrapText="1"/>
    </xf>
    <xf numFmtId="0" fontId="17" fillId="8" borderId="12" xfId="0" applyFont="1" applyFill="1" applyBorder="1" applyAlignment="1">
      <alignment horizontal="center" vertical="center"/>
    </xf>
    <xf numFmtId="0" fontId="17" fillId="0" borderId="0" xfId="0" applyFont="1"/>
    <xf numFmtId="0" fontId="45" fillId="2" borderId="0" xfId="0" applyFont="1" applyFill="1" applyAlignment="1">
      <alignment horizontal="right" vertical="center" wrapText="1" indent="1"/>
    </xf>
    <xf numFmtId="0" fontId="5" fillId="2" borderId="0" xfId="0" applyFont="1" applyFill="1" applyAlignment="1">
      <alignment vertical="center"/>
    </xf>
    <xf numFmtId="0" fontId="5" fillId="2" borderId="0" xfId="0" applyFont="1" applyFill="1" applyAlignment="1">
      <alignment horizontal="right" vertical="center" indent="1"/>
    </xf>
    <xf numFmtId="165" fontId="35" fillId="12" borderId="0" xfId="2" applyNumberFormat="1" applyFont="1" applyFill="1" applyBorder="1" applyAlignment="1" applyProtection="1">
      <alignment vertical="center"/>
    </xf>
    <xf numFmtId="44" fontId="5" fillId="2" borderId="0" xfId="2" applyNumberFormat="1" applyFont="1" applyFill="1" applyBorder="1" applyAlignment="1" applyProtection="1">
      <alignment horizontal="center" vertical="center"/>
    </xf>
    <xf numFmtId="0" fontId="46" fillId="2" borderId="0" xfId="0" applyFont="1" applyFill="1" applyAlignment="1">
      <alignment vertical="center" wrapText="1"/>
    </xf>
    <xf numFmtId="44" fontId="5" fillId="2" borderId="0" xfId="2" applyNumberFormat="1" applyFont="1" applyFill="1" applyBorder="1" applyAlignment="1" applyProtection="1">
      <alignment horizontal="center"/>
    </xf>
    <xf numFmtId="0" fontId="5" fillId="2" borderId="0" xfId="0" applyFont="1" applyFill="1"/>
    <xf numFmtId="165" fontId="35" fillId="12" borderId="0" xfId="2" applyNumberFormat="1" applyFont="1" applyFill="1" applyBorder="1" applyProtection="1"/>
    <xf numFmtId="0" fontId="17" fillId="8" borderId="3" xfId="0" applyFont="1" applyFill="1" applyBorder="1" applyAlignment="1">
      <alignment horizontal="center" vertical="center" wrapText="1"/>
    </xf>
    <xf numFmtId="1" fontId="3" fillId="0" borderId="3" xfId="0" applyNumberFormat="1" applyFont="1" applyBorder="1" applyAlignment="1" applyProtection="1">
      <alignment horizontal="center" vertical="center" wrapText="1"/>
      <protection locked="0"/>
    </xf>
    <xf numFmtId="0" fontId="17" fillId="8" borderId="3" xfId="0" applyFont="1" applyFill="1" applyBorder="1" applyAlignment="1">
      <alignment horizontal="center" vertical="center"/>
    </xf>
    <xf numFmtId="41" fontId="11" fillId="2" borderId="0" xfId="1" applyNumberFormat="1" applyFont="1" applyFill="1" applyBorder="1" applyAlignment="1" applyProtection="1">
      <alignment vertical="center" wrapText="1"/>
    </xf>
    <xf numFmtId="165" fontId="35" fillId="2" borderId="0" xfId="2" applyNumberFormat="1" applyFont="1" applyFill="1" applyBorder="1" applyProtection="1"/>
    <xf numFmtId="165" fontId="35" fillId="0" borderId="0" xfId="2" applyNumberFormat="1" applyFont="1" applyBorder="1" applyProtection="1"/>
    <xf numFmtId="1" fontId="3" fillId="0" borderId="12" xfId="0" applyNumberFormat="1" applyFont="1" applyBorder="1" applyAlignment="1" applyProtection="1">
      <alignment horizontal="center" vertical="center" wrapText="1"/>
      <protection locked="0"/>
    </xf>
    <xf numFmtId="165" fontId="35" fillId="15" borderId="4" xfId="2" applyNumberFormat="1" applyFont="1" applyFill="1" applyBorder="1" applyAlignment="1" applyProtection="1">
      <alignment horizontal="center" vertical="center"/>
    </xf>
    <xf numFmtId="44" fontId="43" fillId="13" borderId="10" xfId="0" applyNumberFormat="1" applyFont="1" applyFill="1" applyBorder="1" applyAlignment="1">
      <alignment horizontal="left" vertical="center"/>
    </xf>
    <xf numFmtId="0" fontId="5" fillId="13" borderId="29" xfId="0" applyFont="1" applyFill="1" applyBorder="1" applyAlignment="1">
      <alignment horizontal="center" vertical="top" wrapText="1"/>
    </xf>
    <xf numFmtId="0" fontId="5" fillId="13" borderId="29" xfId="0" applyFont="1" applyFill="1" applyBorder="1" applyAlignment="1">
      <alignment horizontal="center" vertical="center" wrapText="1"/>
    </xf>
    <xf numFmtId="0" fontId="5" fillId="13" borderId="27" xfId="0" applyFont="1" applyFill="1" applyBorder="1" applyAlignment="1">
      <alignment horizontal="center" vertical="top" wrapText="1"/>
    </xf>
    <xf numFmtId="0" fontId="17" fillId="0" borderId="3" xfId="0" applyFont="1" applyBorder="1" applyAlignment="1">
      <alignment horizontal="right" vertical="center" wrapText="1"/>
    </xf>
    <xf numFmtId="164" fontId="31" fillId="0" borderId="0" xfId="1" applyNumberFormat="1" applyFont="1" applyAlignment="1">
      <alignment vertical="center" wrapText="1"/>
    </xf>
    <xf numFmtId="44" fontId="3" fillId="0" borderId="3" xfId="0" applyNumberFormat="1" applyFont="1" applyBorder="1" applyAlignment="1" applyProtection="1">
      <alignment horizontal="right" wrapText="1"/>
      <protection locked="0"/>
    </xf>
    <xf numFmtId="44" fontId="6" fillId="16" borderId="3" xfId="0" applyNumberFormat="1" applyFont="1" applyFill="1" applyBorder="1" applyAlignment="1">
      <alignment horizontal="right" vertical="top" wrapText="1"/>
    </xf>
    <xf numFmtId="0" fontId="4" fillId="2" borderId="0" xfId="0" applyFont="1" applyFill="1"/>
    <xf numFmtId="0" fontId="48" fillId="8" borderId="3" xfId="0" applyFont="1" applyFill="1" applyBorder="1" applyAlignment="1">
      <alignment horizontal="center" vertical="center" wrapText="1"/>
    </xf>
    <xf numFmtId="0" fontId="17" fillId="15" borderId="0" xfId="0" applyFont="1" applyFill="1" applyAlignment="1">
      <alignment horizontal="left" vertical="top"/>
    </xf>
    <xf numFmtId="0" fontId="17" fillId="0" borderId="0" xfId="0" applyFont="1" applyAlignment="1">
      <alignment horizontal="left" vertical="top"/>
    </xf>
    <xf numFmtId="44" fontId="17" fillId="0" borderId="0" xfId="0" applyNumberFormat="1" applyFont="1"/>
    <xf numFmtId="0" fontId="18" fillId="3" borderId="12" xfId="0" applyFont="1" applyFill="1" applyBorder="1" applyAlignment="1">
      <alignment horizontal="center" vertical="center" wrapText="1"/>
    </xf>
    <xf numFmtId="0" fontId="17" fillId="0" borderId="0" xfId="0" applyFont="1" applyAlignment="1">
      <alignment wrapText="1"/>
    </xf>
    <xf numFmtId="0" fontId="17" fillId="0" borderId="12" xfId="0" applyFont="1" applyBorder="1"/>
    <xf numFmtId="0" fontId="17" fillId="0" borderId="40" xfId="0" applyFont="1" applyBorder="1"/>
    <xf numFmtId="49" fontId="9" fillId="2" borderId="3" xfId="0" applyNumberFormat="1" applyFont="1" applyFill="1" applyBorder="1" applyAlignment="1">
      <alignment horizontal="right" wrapText="1"/>
    </xf>
    <xf numFmtId="0" fontId="9" fillId="2" borderId="3" xfId="0" applyFont="1" applyFill="1" applyBorder="1" applyAlignment="1">
      <alignment horizontal="right" wrapText="1"/>
    </xf>
    <xf numFmtId="49" fontId="10" fillId="0" borderId="3" xfId="1" applyNumberFormat="1" applyFont="1" applyBorder="1" applyAlignment="1" applyProtection="1">
      <alignment horizontal="right" vertical="center" wrapText="1" indent="1"/>
    </xf>
    <xf numFmtId="49" fontId="3" fillId="0" borderId="3" xfId="1" applyNumberFormat="1" applyFont="1" applyBorder="1" applyAlignment="1" applyProtection="1">
      <alignment horizontal="right" vertical="center" wrapText="1" indent="1"/>
    </xf>
    <xf numFmtId="0" fontId="17" fillId="8" borderId="12" xfId="0" applyFont="1" applyFill="1" applyBorder="1" applyAlignment="1">
      <alignment horizontal="right" vertical="center" wrapText="1"/>
    </xf>
    <xf numFmtId="0" fontId="3" fillId="12" borderId="64" xfId="0" applyFont="1" applyFill="1" applyBorder="1" applyAlignment="1">
      <alignment horizontal="left" vertical="center" wrapText="1"/>
    </xf>
    <xf numFmtId="0" fontId="3" fillId="12" borderId="65" xfId="0" applyFont="1" applyFill="1" applyBorder="1" applyAlignment="1">
      <alignment horizontal="left" vertical="center" wrapText="1"/>
    </xf>
    <xf numFmtId="0" fontId="9" fillId="0" borderId="62" xfId="0" applyFont="1" applyBorder="1" applyAlignment="1">
      <alignment vertical="center" wrapText="1"/>
    </xf>
    <xf numFmtId="0" fontId="9" fillId="0" borderId="58" xfId="0" applyFont="1" applyBorder="1" applyAlignment="1">
      <alignment vertical="center" wrapText="1"/>
    </xf>
    <xf numFmtId="0" fontId="9" fillId="20" borderId="62" xfId="0" applyFont="1" applyFill="1" applyBorder="1" applyAlignment="1">
      <alignment vertical="center" wrapText="1"/>
    </xf>
    <xf numFmtId="167" fontId="0" fillId="0" borderId="0" xfId="0" applyNumberFormat="1"/>
    <xf numFmtId="164" fontId="5" fillId="4" borderId="0" xfId="1" applyNumberFormat="1" applyFont="1" applyFill="1"/>
    <xf numFmtId="164" fontId="17" fillId="0" borderId="0" xfId="1" applyNumberFormat="1" applyFont="1"/>
    <xf numFmtId="164" fontId="18" fillId="3" borderId="12" xfId="1" applyNumberFormat="1" applyFont="1" applyFill="1" applyBorder="1" applyAlignment="1">
      <alignment horizontal="center" vertical="center" wrapText="1"/>
    </xf>
    <xf numFmtId="164" fontId="0" fillId="0" borderId="0" xfId="0" applyNumberFormat="1"/>
    <xf numFmtId="168" fontId="3" fillId="6" borderId="3" xfId="0" applyNumberFormat="1" applyFont="1" applyFill="1" applyBorder="1" applyAlignment="1">
      <alignment horizontal="right" vertical="top" wrapText="1"/>
    </xf>
    <xf numFmtId="168" fontId="6" fillId="6" borderId="3" xfId="0" applyNumberFormat="1" applyFont="1" applyFill="1" applyBorder="1" applyAlignment="1">
      <alignment horizontal="right" vertical="top" wrapText="1"/>
    </xf>
    <xf numFmtId="165" fontId="35" fillId="21" borderId="4" xfId="2" applyNumberFormat="1" applyFont="1" applyFill="1" applyBorder="1" applyAlignment="1" applyProtection="1">
      <alignment horizontal="center" vertical="center"/>
    </xf>
    <xf numFmtId="0" fontId="51" fillId="0" borderId="12" xfId="0" applyFont="1" applyBorder="1"/>
    <xf numFmtId="0" fontId="52" fillId="12" borderId="41" xfId="0" applyFont="1" applyFill="1" applyBorder="1"/>
    <xf numFmtId="8" fontId="9" fillId="20" borderId="58" xfId="0" applyNumberFormat="1" applyFont="1" applyFill="1" applyBorder="1" applyAlignment="1">
      <alignment vertical="center" wrapText="1"/>
    </xf>
    <xf numFmtId="169" fontId="10" fillId="0" borderId="56" xfId="0" applyNumberFormat="1" applyFont="1" applyBorder="1" applyAlignment="1">
      <alignment horizontal="center" vertical="center" wrapText="1"/>
    </xf>
    <xf numFmtId="169" fontId="10" fillId="0" borderId="59" xfId="0" applyNumberFormat="1" applyFont="1" applyBorder="1" applyAlignment="1">
      <alignment vertical="center" wrapText="1"/>
    </xf>
    <xf numFmtId="169" fontId="10" fillId="20" borderId="59" xfId="0" applyNumberFormat="1" applyFont="1" applyFill="1" applyBorder="1" applyAlignment="1">
      <alignment vertical="center" wrapText="1"/>
    </xf>
    <xf numFmtId="169" fontId="10" fillId="0" borderId="66" xfId="0" applyNumberFormat="1" applyFont="1" applyBorder="1" applyAlignment="1">
      <alignment horizontal="center" vertical="center" wrapText="1"/>
    </xf>
    <xf numFmtId="169" fontId="10" fillId="0" borderId="67" xfId="0" applyNumberFormat="1" applyFont="1" applyBorder="1" applyAlignment="1">
      <alignment vertical="center" wrapText="1"/>
    </xf>
    <xf numFmtId="169" fontId="10" fillId="20" borderId="67" xfId="0" applyNumberFormat="1" applyFont="1" applyFill="1" applyBorder="1" applyAlignment="1">
      <alignment vertical="center" wrapText="1"/>
    </xf>
    <xf numFmtId="169" fontId="0" fillId="0" borderId="0" xfId="0" applyNumberFormat="1"/>
    <xf numFmtId="0" fontId="6" fillId="0" borderId="60" xfId="0" applyFont="1" applyBorder="1" applyAlignment="1">
      <alignment horizontal="left" vertical="center" wrapText="1"/>
    </xf>
    <xf numFmtId="0" fontId="6" fillId="0" borderId="63" xfId="0" applyFont="1" applyBorder="1" applyAlignment="1">
      <alignment horizontal="left" vertical="center" wrapText="1"/>
    </xf>
    <xf numFmtId="0" fontId="9" fillId="0" borderId="61" xfId="0" applyFont="1" applyBorder="1" applyAlignment="1">
      <alignment horizontal="center" vertical="center" wrapText="1"/>
    </xf>
    <xf numFmtId="0" fontId="9" fillId="0" borderId="57" xfId="0" applyFont="1" applyBorder="1" applyAlignment="1">
      <alignment horizontal="center" vertical="center" wrapText="1"/>
    </xf>
    <xf numFmtId="0" fontId="4" fillId="3" borderId="0" xfId="0" applyFont="1" applyFill="1" applyAlignment="1">
      <alignment horizontal="center" vertical="center" wrapText="1"/>
    </xf>
    <xf numFmtId="0" fontId="3" fillId="9" borderId="3" xfId="0" applyFont="1" applyFill="1" applyBorder="1" applyAlignment="1">
      <alignment wrapText="1"/>
    </xf>
    <xf numFmtId="0" fontId="3" fillId="10" borderId="3" xfId="0" applyFont="1" applyFill="1" applyBorder="1" applyAlignment="1">
      <alignment wrapText="1"/>
    </xf>
    <xf numFmtId="0" fontId="20" fillId="11" borderId="3" xfId="0" applyFont="1" applyFill="1" applyBorder="1" applyAlignment="1">
      <alignment wrapText="1"/>
    </xf>
    <xf numFmtId="44" fontId="4" fillId="15" borderId="1" xfId="0" applyNumberFormat="1" applyFont="1" applyFill="1" applyBorder="1" applyAlignment="1">
      <alignment horizontal="center" vertical="center" wrapText="1"/>
    </xf>
    <xf numFmtId="44" fontId="4" fillId="15" borderId="2" xfId="0" applyNumberFormat="1" applyFont="1" applyFill="1" applyBorder="1" applyAlignment="1">
      <alignment horizontal="center" vertical="center" wrapText="1"/>
    </xf>
    <xf numFmtId="49" fontId="6" fillId="15" borderId="0" xfId="0" applyNumberFormat="1" applyFont="1" applyFill="1" applyAlignment="1">
      <alignment horizontal="center" vertical="center" textRotation="90"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vertical="top" wrapText="1"/>
    </xf>
    <xf numFmtId="44" fontId="3" fillId="0" borderId="1" xfId="0" applyNumberFormat="1" applyFont="1" applyBorder="1" applyAlignment="1" applyProtection="1">
      <alignment horizontal="left" wrapText="1"/>
      <protection locked="0"/>
    </xf>
    <xf numFmtId="44" fontId="3" fillId="0" borderId="4" xfId="0" applyNumberFormat="1" applyFont="1" applyBorder="1" applyAlignment="1" applyProtection="1">
      <alignment horizontal="left" wrapText="1"/>
      <protection locked="0"/>
    </xf>
    <xf numFmtId="168" fontId="3" fillId="6" borderId="3" xfId="1" applyNumberFormat="1" applyFont="1" applyFill="1" applyBorder="1" applyAlignment="1" applyProtection="1">
      <alignment horizontal="right" vertical="top" wrapText="1"/>
    </xf>
    <xf numFmtId="44" fontId="6" fillId="5" borderId="3" xfId="0" applyNumberFormat="1" applyFont="1" applyFill="1" applyBorder="1" applyAlignment="1">
      <alignment horizontal="left" wrapText="1"/>
    </xf>
    <xf numFmtId="168" fontId="6" fillId="6" borderId="3" xfId="0" applyNumberFormat="1" applyFont="1" applyFill="1" applyBorder="1" applyAlignment="1">
      <alignment horizontal="right" vertical="top" wrapText="1"/>
    </xf>
    <xf numFmtId="44" fontId="3" fillId="0" borderId="3" xfId="0" applyNumberFormat="1" applyFont="1" applyBorder="1" applyAlignment="1" applyProtection="1">
      <alignment horizontal="left" wrapText="1"/>
      <protection locked="0"/>
    </xf>
    <xf numFmtId="0" fontId="3" fillId="2" borderId="2" xfId="0" applyFont="1" applyFill="1" applyBorder="1" applyAlignment="1">
      <alignment horizontal="center" vertical="top" wrapText="1"/>
    </xf>
    <xf numFmtId="0" fontId="4" fillId="2" borderId="8" xfId="0" applyFont="1" applyFill="1" applyBorder="1" applyAlignment="1">
      <alignment horizontal="center" vertical="center"/>
    </xf>
    <xf numFmtId="0" fontId="6" fillId="0" borderId="3" xfId="0" applyFont="1" applyBorder="1" applyAlignment="1">
      <alignment horizontal="center" vertical="center" wrapText="1"/>
    </xf>
    <xf numFmtId="0" fontId="18" fillId="2" borderId="13" xfId="0" applyFont="1" applyFill="1" applyBorder="1" applyAlignment="1">
      <alignment horizontal="left" vertical="center"/>
    </xf>
    <xf numFmtId="0" fontId="18" fillId="2" borderId="15" xfId="0" applyFont="1" applyFill="1" applyBorder="1" applyAlignment="1">
      <alignment horizontal="left" vertical="center"/>
    </xf>
    <xf numFmtId="0" fontId="6" fillId="0" borderId="48"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0" fontId="4" fillId="0" borderId="22" xfId="0" applyFont="1" applyBorder="1" applyAlignment="1">
      <alignment horizontal="right" vertical="center" wrapText="1"/>
    </xf>
    <xf numFmtId="44" fontId="3" fillId="0" borderId="20" xfId="0" applyNumberFormat="1" applyFont="1" applyBorder="1" applyAlignment="1" applyProtection="1">
      <alignment horizontal="center" vertical="center" wrapText="1"/>
      <protection locked="0"/>
    </xf>
    <xf numFmtId="44" fontId="3" fillId="0" borderId="14" xfId="0" applyNumberFormat="1" applyFont="1" applyBorder="1" applyAlignment="1" applyProtection="1">
      <alignment horizontal="center" vertical="center" wrapText="1"/>
      <protection locked="0"/>
    </xf>
    <xf numFmtId="44" fontId="17" fillId="8" borderId="0" xfId="1" applyFont="1" applyFill="1" applyBorder="1" applyAlignment="1" applyProtection="1">
      <alignment horizontal="center" vertical="center"/>
    </xf>
    <xf numFmtId="44" fontId="17" fillId="8" borderId="17" xfId="1" applyFont="1" applyFill="1" applyBorder="1" applyAlignment="1" applyProtection="1">
      <alignment horizontal="center" vertical="center"/>
    </xf>
    <xf numFmtId="0" fontId="17" fillId="0" borderId="18" xfId="0" applyFont="1" applyBorder="1" applyAlignment="1">
      <alignment horizontal="center" vertical="center" wrapText="1"/>
    </xf>
    <xf numFmtId="0" fontId="17" fillId="0" borderId="3" xfId="0" applyFont="1" applyBorder="1" applyAlignment="1">
      <alignment horizontal="center" vertical="center" wrapText="1"/>
    </xf>
    <xf numFmtId="44" fontId="17" fillId="0" borderId="3" xfId="1" applyFont="1" applyFill="1" applyBorder="1" applyAlignment="1" applyProtection="1">
      <alignment horizontal="center" vertical="center"/>
    </xf>
    <xf numFmtId="44" fontId="17" fillId="0" borderId="3" xfId="1" applyFont="1" applyFill="1" applyBorder="1" applyAlignment="1" applyProtection="1">
      <alignment horizontal="center" vertical="center" wrapText="1"/>
    </xf>
    <xf numFmtId="44" fontId="3" fillId="0" borderId="20" xfId="0" applyNumberFormat="1" applyFont="1" applyBorder="1" applyAlignment="1" applyProtection="1">
      <alignment horizontal="center" wrapText="1"/>
      <protection locked="0"/>
    </xf>
    <xf numFmtId="44" fontId="3" fillId="0" borderId="14" xfId="0" applyNumberFormat="1" applyFont="1" applyBorder="1" applyAlignment="1" applyProtection="1">
      <alignment horizontal="center" wrapText="1"/>
      <protection locked="0"/>
    </xf>
    <xf numFmtId="44" fontId="3" fillId="0" borderId="13" xfId="0" applyNumberFormat="1" applyFont="1" applyBorder="1" applyAlignment="1" applyProtection="1">
      <alignment horizontal="center" wrapText="1"/>
      <protection locked="0"/>
    </xf>
    <xf numFmtId="0" fontId="17" fillId="0" borderId="55" xfId="0" applyFont="1" applyBorder="1" applyAlignment="1">
      <alignment horizontal="left" vertical="top" wrapText="1"/>
    </xf>
    <xf numFmtId="0" fontId="17" fillId="0" borderId="54" xfId="0" applyFont="1" applyBorder="1" applyAlignment="1">
      <alignment horizontal="left" vertical="top" wrapText="1"/>
    </xf>
    <xf numFmtId="0" fontId="19" fillId="2" borderId="51" xfId="0" applyFont="1" applyFill="1" applyBorder="1" applyAlignment="1">
      <alignment horizontal="left" vertical="center" wrapText="1"/>
    </xf>
    <xf numFmtId="0" fontId="19" fillId="2" borderId="52" xfId="0" applyFont="1" applyFill="1" applyBorder="1" applyAlignment="1">
      <alignment horizontal="left" vertical="center" wrapText="1"/>
    </xf>
    <xf numFmtId="0" fontId="19" fillId="2" borderId="53"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4" fillId="19" borderId="0" xfId="0" applyFont="1" applyFill="1" applyAlignment="1">
      <alignment horizontal="center"/>
    </xf>
    <xf numFmtId="0" fontId="4" fillId="2" borderId="0" xfId="0" applyFont="1" applyFill="1" applyAlignment="1">
      <alignment horizontal="center"/>
    </xf>
    <xf numFmtId="0" fontId="6" fillId="2" borderId="0" xfId="0" applyFont="1" applyFill="1" applyAlignment="1">
      <alignment horizontal="center" vertical="top" wrapText="1"/>
    </xf>
    <xf numFmtId="0" fontId="3" fillId="9" borderId="0" xfId="0" applyFont="1" applyFill="1" applyAlignment="1">
      <alignment wrapText="1"/>
    </xf>
    <xf numFmtId="0" fontId="17" fillId="8" borderId="12" xfId="0" applyFont="1" applyFill="1" applyBorder="1" applyAlignment="1">
      <alignment horizontal="center" vertical="center"/>
    </xf>
    <xf numFmtId="0" fontId="17" fillId="8" borderId="13" xfId="0" applyFont="1" applyFill="1" applyBorder="1" applyAlignment="1">
      <alignment horizontal="center" vertical="center"/>
    </xf>
    <xf numFmtId="0" fontId="16" fillId="2" borderId="0" xfId="0" applyFont="1" applyFill="1" applyAlignment="1">
      <alignment horizontal="center"/>
    </xf>
    <xf numFmtId="0" fontId="17" fillId="0" borderId="30" xfId="0" applyFont="1" applyBorder="1" applyAlignment="1">
      <alignment horizontal="left" vertical="center" wrapText="1"/>
    </xf>
    <xf numFmtId="0" fontId="17" fillId="0" borderId="31" xfId="0" applyFont="1" applyBorder="1" applyAlignment="1">
      <alignment horizontal="left" vertical="center" wrapText="1"/>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17" fillId="0" borderId="0" xfId="0" applyFont="1" applyAlignment="1">
      <alignment horizontal="left" vertical="center" wrapText="1"/>
    </xf>
    <xf numFmtId="0" fontId="17" fillId="0" borderId="28" xfId="0" applyFont="1" applyBorder="1" applyAlignment="1">
      <alignment horizontal="left" vertical="center" wrapText="1"/>
    </xf>
    <xf numFmtId="0" fontId="17" fillId="0" borderId="34" xfId="0" applyFont="1" applyBorder="1" applyAlignment="1">
      <alignment horizontal="left" vertical="center" wrapText="1"/>
    </xf>
    <xf numFmtId="0" fontId="17" fillId="0" borderId="24" xfId="0" applyFont="1" applyBorder="1" applyAlignment="1">
      <alignment horizontal="left" vertical="center" wrapText="1"/>
    </xf>
    <xf numFmtId="0" fontId="17" fillId="0" borderId="35" xfId="0" applyFont="1" applyBorder="1" applyAlignment="1">
      <alignment horizontal="left" vertical="center" wrapText="1"/>
    </xf>
    <xf numFmtId="0" fontId="36" fillId="17" borderId="12" xfId="3" applyNumberFormat="1" applyBorder="1" applyAlignment="1" applyProtection="1">
      <alignment horizontal="left" vertical="center" wrapText="1"/>
      <protection locked="0"/>
    </xf>
    <xf numFmtId="0" fontId="36" fillId="17" borderId="12" xfId="3" applyBorder="1" applyAlignment="1" applyProtection="1">
      <alignment horizontal="left" vertical="center" wrapText="1"/>
      <protection locked="0"/>
    </xf>
    <xf numFmtId="164" fontId="17" fillId="8" borderId="0" xfId="1" applyNumberFormat="1" applyFont="1" applyFill="1" applyAlignment="1">
      <alignment horizontal="center" vertical="center"/>
    </xf>
    <xf numFmtId="164" fontId="17" fillId="8" borderId="17" xfId="1" applyNumberFormat="1" applyFont="1" applyFill="1" applyBorder="1" applyAlignment="1">
      <alignment horizontal="center" vertical="center"/>
    </xf>
    <xf numFmtId="0" fontId="36" fillId="17" borderId="41" xfId="3" applyNumberFormat="1" applyBorder="1" applyAlignment="1" applyProtection="1">
      <alignment horizontal="left" vertical="center" wrapText="1"/>
      <protection locked="0"/>
    </xf>
    <xf numFmtId="44" fontId="17" fillId="0" borderId="3" xfId="1" applyFont="1" applyBorder="1" applyAlignment="1" applyProtection="1">
      <alignment horizontal="center" vertical="center"/>
    </xf>
    <xf numFmtId="44" fontId="17" fillId="0" borderId="19" xfId="1" applyFont="1" applyFill="1" applyBorder="1" applyAlignment="1" applyProtection="1">
      <alignment horizontal="center" vertical="center"/>
    </xf>
    <xf numFmtId="164" fontId="3" fillId="2" borderId="16" xfId="1" applyNumberFormat="1" applyFont="1" applyFill="1" applyBorder="1" applyAlignment="1" applyProtection="1">
      <alignment horizontal="left" vertical="top" wrapText="1"/>
    </xf>
    <xf numFmtId="164" fontId="3" fillId="2" borderId="0" xfId="1" applyNumberFormat="1" applyFont="1" applyFill="1" applyBorder="1" applyAlignment="1" applyProtection="1">
      <alignment horizontal="left" vertical="top" wrapText="1"/>
    </xf>
    <xf numFmtId="164" fontId="3" fillId="2" borderId="17" xfId="1" applyNumberFormat="1" applyFont="1" applyFill="1" applyBorder="1" applyAlignment="1" applyProtection="1">
      <alignment horizontal="left" vertical="top" wrapText="1"/>
    </xf>
    <xf numFmtId="0" fontId="4" fillId="3" borderId="22" xfId="0" applyFont="1" applyFill="1" applyBorder="1" applyAlignment="1">
      <alignment horizontal="left" vertical="center" wrapText="1"/>
    </xf>
    <xf numFmtId="0" fontId="19" fillId="2" borderId="51" xfId="0" applyFont="1" applyFill="1" applyBorder="1" applyAlignment="1">
      <alignment horizontal="left" vertical="center"/>
    </xf>
    <xf numFmtId="0" fontId="19" fillId="2" borderId="52" xfId="0" applyFont="1" applyFill="1" applyBorder="1" applyAlignment="1">
      <alignment horizontal="left" vertical="center"/>
    </xf>
    <xf numFmtId="0" fontId="19" fillId="2" borderId="53" xfId="0" applyFont="1" applyFill="1" applyBorder="1" applyAlignment="1">
      <alignment horizontal="left" vertical="center"/>
    </xf>
    <xf numFmtId="0" fontId="4" fillId="15" borderId="22" xfId="0" applyFont="1" applyFill="1" applyBorder="1" applyAlignment="1">
      <alignment horizontal="left" vertical="center" wrapText="1"/>
    </xf>
    <xf numFmtId="49" fontId="3" fillId="0" borderId="20" xfId="0" applyNumberFormat="1" applyFont="1" applyBorder="1" applyAlignment="1" applyProtection="1">
      <alignment horizontal="left" vertical="top" wrapText="1"/>
      <protection locked="0"/>
    </xf>
    <xf numFmtId="49" fontId="3" fillId="0" borderId="15" xfId="0" applyNumberFormat="1" applyFont="1" applyBorder="1" applyAlignment="1" applyProtection="1">
      <alignment horizontal="left" vertical="top" wrapText="1"/>
      <protection locked="0"/>
    </xf>
    <xf numFmtId="49" fontId="3" fillId="0" borderId="25" xfId="0" applyNumberFormat="1" applyFont="1" applyBorder="1" applyAlignment="1" applyProtection="1">
      <alignment horizontal="left" vertical="top" wrapText="1"/>
      <protection locked="0"/>
    </xf>
    <xf numFmtId="44" fontId="3" fillId="8" borderId="3" xfId="1" applyFont="1" applyFill="1" applyBorder="1" applyAlignment="1">
      <alignment horizontal="center" vertical="center"/>
    </xf>
    <xf numFmtId="44" fontId="3" fillId="8" borderId="19" xfId="1" applyFont="1" applyFill="1" applyBorder="1" applyAlignment="1">
      <alignment horizontal="center" vertical="center"/>
    </xf>
    <xf numFmtId="0" fontId="19" fillId="2" borderId="21" xfId="0" applyFont="1" applyFill="1" applyBorder="1" applyAlignment="1">
      <alignment horizontal="right" vertical="center"/>
    </xf>
    <xf numFmtId="0" fontId="19" fillId="2" borderId="22" xfId="0" applyFont="1" applyFill="1" applyBorder="1" applyAlignment="1">
      <alignment horizontal="right" vertical="center"/>
    </xf>
    <xf numFmtId="0" fontId="19" fillId="2" borderId="23" xfId="0" applyFont="1" applyFill="1" applyBorder="1" applyAlignment="1">
      <alignment horizontal="right" vertical="center"/>
    </xf>
    <xf numFmtId="164" fontId="3" fillId="2" borderId="16" xfId="1" applyNumberFormat="1" applyFont="1" applyFill="1" applyBorder="1" applyAlignment="1">
      <alignment horizontal="left" vertical="top" wrapText="1"/>
    </xf>
    <xf numFmtId="164" fontId="3" fillId="2" borderId="0" xfId="1" applyNumberFormat="1" applyFont="1" applyFill="1" applyAlignment="1">
      <alignment horizontal="left" vertical="top" wrapText="1"/>
    </xf>
    <xf numFmtId="164" fontId="3" fillId="2" borderId="17" xfId="1" applyNumberFormat="1" applyFont="1" applyFill="1" applyBorder="1" applyAlignment="1">
      <alignment horizontal="left" vertical="top" wrapText="1"/>
    </xf>
    <xf numFmtId="0" fontId="17" fillId="0" borderId="43" xfId="0" applyFont="1" applyBorder="1" applyAlignment="1">
      <alignment horizontal="center" vertical="top" wrapText="1"/>
    </xf>
    <xf numFmtId="0" fontId="17" fillId="0" borderId="29" xfId="0" applyFont="1" applyBorder="1" applyAlignment="1">
      <alignment horizontal="center" vertical="top" wrapText="1"/>
    </xf>
    <xf numFmtId="0" fontId="17" fillId="0" borderId="44" xfId="0" applyFont="1" applyBorder="1" applyAlignment="1">
      <alignment horizontal="center" vertical="top" wrapText="1"/>
    </xf>
    <xf numFmtId="44" fontId="17" fillId="0" borderId="3" xfId="1" applyFont="1" applyBorder="1" applyAlignment="1">
      <alignment horizontal="center" vertical="center"/>
    </xf>
    <xf numFmtId="44" fontId="17" fillId="0" borderId="3" xfId="1" applyFont="1" applyBorder="1" applyAlignment="1">
      <alignment horizontal="center" vertical="center" wrapText="1"/>
    </xf>
    <xf numFmtId="44" fontId="17" fillId="0" borderId="19" xfId="1" applyFont="1" applyBorder="1" applyAlignment="1">
      <alignment horizontal="center" vertical="center"/>
    </xf>
    <xf numFmtId="0" fontId="18" fillId="0" borderId="16" xfId="0" applyFont="1" applyBorder="1" applyAlignment="1">
      <alignment horizontal="left" vertical="top"/>
    </xf>
    <xf numFmtId="0" fontId="18" fillId="0" borderId="0" xfId="0" applyFont="1" applyAlignment="1">
      <alignment horizontal="left" vertical="top"/>
    </xf>
    <xf numFmtId="0" fontId="17" fillId="0" borderId="0" xfId="0" applyFont="1" applyAlignment="1">
      <alignment horizontal="center" vertical="center"/>
    </xf>
    <xf numFmtId="166" fontId="3" fillId="8" borderId="3" xfId="1" applyNumberFormat="1" applyFont="1" applyFill="1" applyBorder="1" applyAlignment="1">
      <alignment horizontal="center" vertical="center"/>
    </xf>
    <xf numFmtId="166" fontId="3" fillId="8" borderId="19" xfId="1" applyNumberFormat="1" applyFont="1" applyFill="1" applyBorder="1" applyAlignment="1">
      <alignment horizontal="center" vertical="center"/>
    </xf>
    <xf numFmtId="164" fontId="31" fillId="0" borderId="0" xfId="1" applyNumberFormat="1" applyFont="1" applyAlignment="1">
      <alignment horizontal="center" vertical="center" wrapText="1"/>
    </xf>
    <xf numFmtId="164" fontId="31" fillId="0" borderId="17" xfId="1" applyNumberFormat="1" applyFont="1" applyBorder="1" applyAlignment="1">
      <alignment horizontal="center" vertical="center" wrapText="1"/>
    </xf>
    <xf numFmtId="44" fontId="1" fillId="18" borderId="20" xfId="4" applyNumberFormat="1" applyBorder="1" applyAlignment="1" applyProtection="1">
      <alignment horizontal="center" vertical="center" wrapText="1"/>
    </xf>
    <xf numFmtId="44" fontId="1" fillId="18" borderId="14" xfId="4" applyNumberFormat="1" applyBorder="1" applyAlignment="1" applyProtection="1">
      <alignment horizontal="center" vertical="center" wrapText="1"/>
    </xf>
    <xf numFmtId="44" fontId="3" fillId="8" borderId="3" xfId="1" applyFont="1" applyFill="1" applyBorder="1" applyAlignment="1" applyProtection="1">
      <alignment horizontal="center" vertical="center"/>
    </xf>
    <xf numFmtId="44" fontId="3" fillId="8" borderId="19" xfId="1" applyFont="1" applyFill="1" applyBorder="1" applyAlignment="1" applyProtection="1">
      <alignment horizontal="center" vertical="center"/>
    </xf>
    <xf numFmtId="44" fontId="4" fillId="2" borderId="6" xfId="0" applyNumberFormat="1" applyFont="1" applyFill="1" applyBorder="1" applyAlignment="1">
      <alignment horizontal="right" vertical="center" wrapText="1"/>
    </xf>
    <xf numFmtId="44" fontId="47" fillId="2" borderId="7" xfId="0" applyNumberFormat="1" applyFont="1" applyFill="1" applyBorder="1" applyAlignment="1">
      <alignment horizontal="right" vertical="center" wrapText="1"/>
    </xf>
    <xf numFmtId="0" fontId="32" fillId="2" borderId="10" xfId="0" applyFont="1" applyFill="1" applyBorder="1" applyAlignment="1">
      <alignment horizontal="left" vertical="center" wrapText="1" indent="1"/>
    </xf>
    <xf numFmtId="0" fontId="32" fillId="2" borderId="0" xfId="0" applyFont="1" applyFill="1" applyAlignment="1">
      <alignment horizontal="left" vertical="center" wrapText="1" indent="1"/>
    </xf>
    <xf numFmtId="0" fontId="32" fillId="2" borderId="11" xfId="0" applyFont="1" applyFill="1" applyBorder="1" applyAlignment="1">
      <alignment horizontal="left" vertical="center" wrapText="1" indent="1"/>
    </xf>
    <xf numFmtId="44" fontId="43" fillId="13" borderId="1" xfId="0" applyNumberFormat="1" applyFont="1" applyFill="1" applyBorder="1" applyAlignment="1">
      <alignment horizontal="left" vertical="center"/>
    </xf>
    <xf numFmtId="44" fontId="43" fillId="13" borderId="2" xfId="0" applyNumberFormat="1" applyFont="1" applyFill="1" applyBorder="1" applyAlignment="1">
      <alignment horizontal="left" vertical="center"/>
    </xf>
    <xf numFmtId="44" fontId="43" fillId="13" borderId="4" xfId="0" applyNumberFormat="1" applyFont="1" applyFill="1" applyBorder="1" applyAlignment="1">
      <alignment horizontal="left" vertical="center"/>
    </xf>
    <xf numFmtId="44" fontId="6" fillId="21" borderId="1" xfId="0" applyNumberFormat="1" applyFont="1" applyFill="1" applyBorder="1" applyAlignment="1">
      <alignment horizontal="left" vertical="center" wrapText="1"/>
    </xf>
    <xf numFmtId="44" fontId="50" fillId="21" borderId="2" xfId="0" applyNumberFormat="1" applyFont="1" applyFill="1" applyBorder="1" applyAlignment="1">
      <alignment horizontal="left" vertical="center" wrapText="1"/>
    </xf>
    <xf numFmtId="44" fontId="4" fillId="15" borderId="1" xfId="0" applyNumberFormat="1" applyFont="1" applyFill="1" applyBorder="1" applyAlignment="1">
      <alignment horizontal="left" vertical="center" wrapText="1"/>
    </xf>
    <xf numFmtId="44" fontId="47" fillId="15" borderId="2" xfId="0" applyNumberFormat="1" applyFont="1" applyFill="1" applyBorder="1" applyAlignment="1">
      <alignment horizontal="left" vertical="center" wrapText="1"/>
    </xf>
    <xf numFmtId="0" fontId="32" fillId="0" borderId="9" xfId="0" applyFont="1" applyBorder="1" applyAlignment="1">
      <alignment horizontal="left" vertical="center" wrapText="1" indent="1"/>
    </xf>
    <xf numFmtId="0" fontId="32" fillId="0" borderId="8" xfId="0" applyFont="1" applyBorder="1" applyAlignment="1">
      <alignment horizontal="left" vertical="center" wrapText="1" indent="1"/>
    </xf>
    <xf numFmtId="0" fontId="32" fillId="0" borderId="5" xfId="0" applyFont="1" applyBorder="1" applyAlignment="1">
      <alignment horizontal="left" vertical="center" wrapText="1" indent="1"/>
    </xf>
    <xf numFmtId="0" fontId="28" fillId="2" borderId="36" xfId="0" applyFont="1" applyFill="1" applyBorder="1" applyAlignment="1">
      <alignment horizontal="right" vertical="center" wrapText="1"/>
    </xf>
    <xf numFmtId="0" fontId="28" fillId="2" borderId="37" xfId="0" applyFont="1" applyFill="1" applyBorder="1" applyAlignment="1">
      <alignment horizontal="right" vertical="center" wrapText="1"/>
    </xf>
    <xf numFmtId="0" fontId="28" fillId="2" borderId="38" xfId="0" applyFont="1" applyFill="1" applyBorder="1" applyAlignment="1">
      <alignment horizontal="right" vertical="center" wrapText="1"/>
    </xf>
    <xf numFmtId="0" fontId="29" fillId="2" borderId="1" xfId="0" applyFont="1" applyFill="1" applyBorder="1" applyAlignment="1">
      <alignment horizontal="left" vertical="center" wrapText="1" indent="1"/>
    </xf>
    <xf numFmtId="0" fontId="29" fillId="2" borderId="2" xfId="0" applyFont="1" applyFill="1" applyBorder="1" applyAlignment="1">
      <alignment horizontal="left" vertical="center" wrapText="1" indent="1"/>
    </xf>
    <xf numFmtId="0" fontId="29" fillId="2" borderId="4" xfId="0" applyFont="1" applyFill="1" applyBorder="1" applyAlignment="1">
      <alignment horizontal="left" vertical="center" wrapText="1" indent="1"/>
    </xf>
    <xf numFmtId="0" fontId="25" fillId="2" borderId="9" xfId="0" applyFont="1" applyFill="1" applyBorder="1" applyAlignment="1">
      <alignment horizontal="left" vertical="center" wrapText="1" indent="1"/>
    </xf>
    <xf numFmtId="0" fontId="30" fillId="2" borderId="8" xfId="0" applyFont="1" applyFill="1" applyBorder="1" applyAlignment="1">
      <alignment horizontal="left" vertical="center" wrapText="1" indent="1"/>
    </xf>
    <xf numFmtId="0" fontId="30" fillId="2" borderId="5" xfId="0" applyFont="1" applyFill="1" applyBorder="1" applyAlignment="1">
      <alignment horizontal="left" vertical="center" wrapText="1" indent="1"/>
    </xf>
    <xf numFmtId="49" fontId="3" fillId="0" borderId="12" xfId="0" applyNumberFormat="1" applyFont="1" applyBorder="1" applyAlignment="1" applyProtection="1">
      <alignment horizontal="left" vertical="top" wrapText="1"/>
      <protection locked="0"/>
    </xf>
    <xf numFmtId="0" fontId="21" fillId="2" borderId="6" xfId="0" applyFont="1" applyFill="1" applyBorder="1" applyAlignment="1">
      <alignment horizontal="left" vertical="center" wrapText="1"/>
    </xf>
    <xf numFmtId="0" fontId="21" fillId="2" borderId="39" xfId="0" applyFont="1" applyFill="1" applyBorder="1" applyAlignment="1">
      <alignment horizontal="left" vertical="center" wrapText="1"/>
    </xf>
    <xf numFmtId="49" fontId="3" fillId="0" borderId="13" xfId="0" applyNumberFormat="1" applyFont="1" applyBorder="1" applyAlignment="1" applyProtection="1">
      <alignment horizontal="left" vertical="center" wrapText="1"/>
      <protection locked="0"/>
    </xf>
    <xf numFmtId="49" fontId="3" fillId="0" borderId="15" xfId="0" applyNumberFormat="1" applyFont="1" applyBorder="1" applyAlignment="1" applyProtection="1">
      <alignment horizontal="left" vertical="center" wrapText="1"/>
      <protection locked="0"/>
    </xf>
    <xf numFmtId="49" fontId="3" fillId="0" borderId="14" xfId="0" applyNumberFormat="1" applyFont="1" applyBorder="1" applyAlignment="1" applyProtection="1">
      <alignment horizontal="left" vertical="center" wrapText="1"/>
      <protection locked="0"/>
    </xf>
    <xf numFmtId="49" fontId="3" fillId="0" borderId="45" xfId="0" applyNumberFormat="1" applyFont="1" applyBorder="1" applyAlignment="1" applyProtection="1">
      <alignment horizontal="left" vertical="center" wrapText="1"/>
      <protection locked="0"/>
    </xf>
    <xf numFmtId="49" fontId="3" fillId="0" borderId="46" xfId="0" applyNumberFormat="1" applyFont="1" applyBorder="1" applyAlignment="1" applyProtection="1">
      <alignment horizontal="left" vertical="center" wrapText="1"/>
      <protection locked="0"/>
    </xf>
    <xf numFmtId="49" fontId="3" fillId="0" borderId="47" xfId="0" applyNumberFormat="1" applyFont="1" applyBorder="1" applyAlignment="1" applyProtection="1">
      <alignment horizontal="left" vertical="center" wrapText="1"/>
      <protection locked="0"/>
    </xf>
    <xf numFmtId="0" fontId="6" fillId="2" borderId="3" xfId="0" applyFont="1" applyFill="1" applyBorder="1" applyAlignment="1">
      <alignment horizontal="left" vertical="center" wrapText="1" indent="1"/>
    </xf>
    <xf numFmtId="0" fontId="4" fillId="2" borderId="3" xfId="0" applyFont="1" applyFill="1" applyBorder="1" applyAlignment="1">
      <alignment horizontal="left" vertical="center" wrapText="1" indent="1"/>
    </xf>
    <xf numFmtId="0" fontId="27" fillId="2" borderId="3" xfId="0" applyFont="1" applyFill="1" applyBorder="1" applyAlignment="1">
      <alignment horizontal="center" vertical="center" wrapText="1"/>
    </xf>
    <xf numFmtId="49" fontId="3" fillId="0" borderId="12" xfId="0" applyNumberFormat="1" applyFont="1" applyBorder="1" applyAlignment="1" applyProtection="1">
      <alignment horizontal="left" vertical="center" wrapText="1"/>
      <protection locked="0"/>
    </xf>
    <xf numFmtId="0" fontId="3" fillId="9" borderId="29" xfId="0" applyFont="1" applyFill="1" applyBorder="1" applyAlignment="1">
      <alignment horizontal="left" wrapText="1"/>
    </xf>
    <xf numFmtId="44" fontId="6" fillId="15" borderId="1" xfId="0" applyNumberFormat="1" applyFont="1" applyFill="1" applyBorder="1" applyAlignment="1">
      <alignment horizontal="left" vertical="center" wrapText="1"/>
    </xf>
    <xf numFmtId="44" fontId="6" fillId="15" borderId="2" xfId="0" applyNumberFormat="1" applyFont="1" applyFill="1" applyBorder="1" applyAlignment="1">
      <alignment horizontal="left" vertical="center" wrapText="1"/>
    </xf>
    <xf numFmtId="0" fontId="21" fillId="0" borderId="9" xfId="0" applyFont="1" applyBorder="1" applyAlignment="1">
      <alignment horizontal="left" vertical="center" wrapText="1" indent="1"/>
    </xf>
    <xf numFmtId="0" fontId="23" fillId="0" borderId="8" xfId="0" applyFont="1" applyBorder="1" applyAlignment="1">
      <alignment horizontal="left" vertical="center" wrapText="1" indent="1"/>
    </xf>
    <xf numFmtId="0" fontId="23" fillId="0" borderId="5" xfId="0" applyFont="1" applyBorder="1" applyAlignment="1">
      <alignment horizontal="left" vertical="center" wrapText="1" indent="1"/>
    </xf>
    <xf numFmtId="0" fontId="24" fillId="2" borderId="26" xfId="0" applyFont="1" applyFill="1" applyBorder="1" applyAlignment="1">
      <alignment horizontal="left" vertical="center" wrapText="1" indent="4"/>
    </xf>
    <xf numFmtId="0" fontId="24" fillId="2" borderId="29" xfId="0" applyFont="1" applyFill="1" applyBorder="1" applyAlignment="1">
      <alignment horizontal="left" vertical="center" wrapText="1" indent="4"/>
    </xf>
    <xf numFmtId="0" fontId="24" fillId="2" borderId="27" xfId="0" applyFont="1" applyFill="1" applyBorder="1" applyAlignment="1">
      <alignment horizontal="left" vertical="center" wrapText="1" indent="4"/>
    </xf>
    <xf numFmtId="0" fontId="3" fillId="0" borderId="1" xfId="0" applyFont="1" applyBorder="1" applyAlignment="1">
      <alignment horizontal="left" vertical="center" wrapText="1" indent="1"/>
    </xf>
    <xf numFmtId="0" fontId="10" fillId="0" borderId="2" xfId="0" applyFont="1" applyBorder="1" applyAlignment="1">
      <alignment horizontal="left" vertical="center" wrapText="1" indent="1"/>
    </xf>
    <xf numFmtId="0" fontId="10" fillId="0" borderId="4" xfId="0" applyFont="1" applyBorder="1" applyAlignment="1">
      <alignment horizontal="left" vertical="center" wrapText="1" indent="1"/>
    </xf>
    <xf numFmtId="0" fontId="6" fillId="2" borderId="0" xfId="0" applyFont="1" applyFill="1" applyAlignment="1">
      <alignment horizontal="center" wrapText="1"/>
    </xf>
    <xf numFmtId="44" fontId="6" fillId="15" borderId="3" xfId="0" applyNumberFormat="1" applyFont="1" applyFill="1" applyBorder="1" applyAlignment="1">
      <alignment horizontal="left" vertical="center" wrapText="1"/>
    </xf>
    <xf numFmtId="0" fontId="32" fillId="0" borderId="3" xfId="0" applyFont="1" applyBorder="1" applyAlignment="1">
      <alignment horizontal="left" vertical="center" wrapText="1" indent="1"/>
    </xf>
  </cellXfs>
  <cellStyles count="5">
    <cellStyle name="40% - Accent5" xfId="4" builtinId="47"/>
    <cellStyle name="Comma" xfId="2" builtinId="3"/>
    <cellStyle name="Currency" xfId="1" builtinId="4"/>
    <cellStyle name="Good" xfId="3" builtinId="26"/>
    <cellStyle name="Normal" xfId="0" builtinId="0"/>
  </cellStyles>
  <dxfs count="41">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val="0"/>
        <i val="0"/>
      </font>
      <fill>
        <patternFill>
          <bgColor rgb="FFFFA7A7"/>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47626</xdr:colOff>
      <xdr:row>8</xdr:row>
      <xdr:rowOff>85725</xdr:rowOff>
    </xdr:from>
    <xdr:to>
      <xdr:col>8</xdr:col>
      <xdr:colOff>342901</xdr:colOff>
      <xdr:row>8</xdr:row>
      <xdr:rowOff>668401</xdr:rowOff>
    </xdr:to>
    <xdr:pic>
      <xdr:nvPicPr>
        <xdr:cNvPr id="2" name="Picture 1">
          <a:extLst>
            <a:ext uri="{FF2B5EF4-FFF2-40B4-BE49-F238E27FC236}">
              <a16:creationId xmlns:a16="http://schemas.microsoft.com/office/drawing/2014/main" id="{BA920731-6CBB-42D8-B436-F668EB8F10DD}"/>
            </a:ext>
            <a:ext uri="{147F2762-F138-4A5C-976F-8EAC2B608ADB}">
              <a16:predDERef xmlns:a16="http://schemas.microsoft.com/office/drawing/2014/main" pred="{60F65838-4E35-4F87-A10D-D230E7EF5109}"/>
            </a:ext>
          </a:extLst>
        </xdr:cNvPr>
        <xdr:cNvPicPr>
          <a:picLocks noChangeAspect="1"/>
        </xdr:cNvPicPr>
      </xdr:nvPicPr>
      <xdr:blipFill>
        <a:blip xmlns:r="http://schemas.openxmlformats.org/officeDocument/2006/relationships" r:embed="rId1"/>
        <a:stretch>
          <a:fillRect/>
        </a:stretch>
      </xdr:blipFill>
      <xdr:spPr>
        <a:xfrm>
          <a:off x="4305301" y="6267450"/>
          <a:ext cx="1771650" cy="582676"/>
        </a:xfrm>
        <a:prstGeom prst="rect">
          <a:avLst/>
        </a:prstGeom>
      </xdr:spPr>
    </xdr:pic>
    <xdr:clientData/>
  </xdr:twoCellAnchor>
  <xdr:twoCellAnchor editAs="oneCell">
    <xdr:from>
      <xdr:col>6</xdr:col>
      <xdr:colOff>171449</xdr:colOff>
      <xdr:row>9</xdr:row>
      <xdr:rowOff>19050</xdr:rowOff>
    </xdr:from>
    <xdr:to>
      <xdr:col>8</xdr:col>
      <xdr:colOff>342899</xdr:colOff>
      <xdr:row>9</xdr:row>
      <xdr:rowOff>835486</xdr:rowOff>
    </xdr:to>
    <xdr:pic>
      <xdr:nvPicPr>
        <xdr:cNvPr id="3" name="Picture 2">
          <a:extLst>
            <a:ext uri="{FF2B5EF4-FFF2-40B4-BE49-F238E27FC236}">
              <a16:creationId xmlns:a16="http://schemas.microsoft.com/office/drawing/2014/main" id="{C83E15D1-B536-4678-95E0-70894D10B778}"/>
            </a:ext>
            <a:ext uri="{147F2762-F138-4A5C-976F-8EAC2B608ADB}">
              <a16:predDERef xmlns:a16="http://schemas.microsoft.com/office/drawing/2014/main" pred="{CD2DA9D4-58DA-463B-9214-3189F0B82002}"/>
            </a:ext>
          </a:extLst>
        </xdr:cNvPr>
        <xdr:cNvPicPr>
          <a:picLocks noChangeAspect="1"/>
        </xdr:cNvPicPr>
      </xdr:nvPicPr>
      <xdr:blipFill>
        <a:blip xmlns:r="http://schemas.openxmlformats.org/officeDocument/2006/relationships" r:embed="rId2"/>
        <a:stretch>
          <a:fillRect/>
        </a:stretch>
      </xdr:blipFill>
      <xdr:spPr>
        <a:xfrm>
          <a:off x="4429124" y="6991350"/>
          <a:ext cx="1647825" cy="812626"/>
        </a:xfrm>
        <a:prstGeom prst="rect">
          <a:avLst/>
        </a:prstGeom>
      </xdr:spPr>
    </xdr:pic>
    <xdr:clientData/>
  </xdr:twoCellAnchor>
  <xdr:twoCellAnchor editAs="oneCell">
    <xdr:from>
      <xdr:col>3</xdr:col>
      <xdr:colOff>714375</xdr:colOff>
      <xdr:row>10</xdr:row>
      <xdr:rowOff>381000</xdr:rowOff>
    </xdr:from>
    <xdr:to>
      <xdr:col>8</xdr:col>
      <xdr:colOff>321945</xdr:colOff>
      <xdr:row>10</xdr:row>
      <xdr:rowOff>723900</xdr:rowOff>
    </xdr:to>
    <xdr:pic>
      <xdr:nvPicPr>
        <xdr:cNvPr id="4" name="Picture 4">
          <a:extLst>
            <a:ext uri="{FF2B5EF4-FFF2-40B4-BE49-F238E27FC236}">
              <a16:creationId xmlns:a16="http://schemas.microsoft.com/office/drawing/2014/main" id="{1B280E52-D028-44AA-A886-5429B6076F9A}"/>
            </a:ext>
            <a:ext uri="{147F2762-F138-4A5C-976F-8EAC2B608ADB}">
              <a16:predDERef xmlns:a16="http://schemas.microsoft.com/office/drawing/2014/main" pred="{F276C8CC-FB1C-4547-B52D-48B3B064D7BC}"/>
            </a:ext>
          </a:extLst>
        </xdr:cNvPr>
        <xdr:cNvPicPr>
          <a:picLocks noChangeAspect="1"/>
        </xdr:cNvPicPr>
      </xdr:nvPicPr>
      <xdr:blipFill>
        <a:blip xmlns:r="http://schemas.openxmlformats.org/officeDocument/2006/relationships" r:embed="rId3"/>
        <a:stretch>
          <a:fillRect/>
        </a:stretch>
      </xdr:blipFill>
      <xdr:spPr>
        <a:xfrm>
          <a:off x="2286000" y="8220075"/>
          <a:ext cx="3781425"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005D-90DE-4D00-BF3B-D861BA08A78B}">
  <sheetPr>
    <tabColor rgb="FFFF0000"/>
  </sheetPr>
  <dimension ref="A1:L102"/>
  <sheetViews>
    <sheetView topLeftCell="A25" workbookViewId="0">
      <selection activeCell="A2" sqref="A2:A56"/>
    </sheetView>
  </sheetViews>
  <sheetFormatPr defaultRowHeight="14.4"/>
  <cols>
    <col min="1" max="1" width="17.44140625" customWidth="1"/>
    <col min="2" max="2" width="13.88671875" customWidth="1"/>
    <col min="9" max="9" width="13.88671875" customWidth="1"/>
  </cols>
  <sheetData>
    <row r="1" spans="1:11">
      <c r="A1" s="103" t="s">
        <v>0</v>
      </c>
      <c r="B1" s="41"/>
      <c r="C1" t="s">
        <v>1</v>
      </c>
      <c r="D1" t="s">
        <v>2</v>
      </c>
      <c r="F1" t="str" cm="1">
        <f t="array" ref="F1:F99">_xlfn.SORTBY(A2:A100,D2:D100)</f>
        <v>Adair</v>
      </c>
      <c r="H1">
        <v>1</v>
      </c>
      <c r="I1" s="40" t="str" cm="1">
        <f t="array" ref="I1:J8">CLEAN('County Selection'!B12:C19)</f>
        <v/>
      </c>
      <c r="J1" t="str">
        <v/>
      </c>
      <c r="K1" t="str">
        <f>SUBSTITUTE(TRIM(TEXT(I1,"text"))," ","")</f>
        <v/>
      </c>
    </row>
    <row r="2" spans="1:11">
      <c r="A2" s="104" t="s">
        <v>3</v>
      </c>
      <c r="B2" t="str">
        <f>SUBSTITUTE(TRIM(TEXT(A2,"text"))," ","")</f>
        <v>Adair</v>
      </c>
      <c r="C2">
        <v>1</v>
      </c>
      <c r="D2" t="str" cm="1">
        <f t="array" ref="D2">IF(SUM(IFERROR(FIND($B2,K$1:K$8,1),""))&gt;=1,C2,"")</f>
        <v/>
      </c>
      <c r="F2" s="42" t="str">
        <v>Adams</v>
      </c>
      <c r="H2">
        <v>2</v>
      </c>
      <c r="I2" t="str">
        <v/>
      </c>
      <c r="J2" t="str">
        <v/>
      </c>
      <c r="K2" t="str">
        <f t="shared" ref="K2:K8" si="0">SUBSTITUTE(TRIM(TEXT(I2,"text"))," ","")</f>
        <v/>
      </c>
    </row>
    <row r="3" spans="1:11">
      <c r="A3" s="104" t="s">
        <v>4</v>
      </c>
      <c r="B3" t="str">
        <f t="shared" ref="B3:B66" si="1">SUBSTITUTE(TRIM(TEXT(A3,"text"))," ","")</f>
        <v>Adams</v>
      </c>
      <c r="C3">
        <v>2</v>
      </c>
      <c r="D3" t="str" cm="1">
        <f t="array" ref="D3">IF(SUM(IFERROR(FIND($B3,K$1:K$8,1),""))&gt;=1,C3,"")</f>
        <v/>
      </c>
      <c r="F3" t="str">
        <v>Audubon</v>
      </c>
      <c r="H3">
        <v>3</v>
      </c>
      <c r="I3" t="str">
        <v/>
      </c>
      <c r="J3" t="str">
        <v/>
      </c>
      <c r="K3" t="str">
        <f t="shared" si="0"/>
        <v/>
      </c>
    </row>
    <row r="4" spans="1:11">
      <c r="A4" s="104" t="s">
        <v>5</v>
      </c>
      <c r="B4" t="str">
        <f t="shared" si="1"/>
        <v>Audubon</v>
      </c>
      <c r="C4">
        <v>3</v>
      </c>
      <c r="D4" t="str" cm="1">
        <f t="array" ref="D4">IF(SUM(IFERROR(FIND($B4,K$1:K$8,1),""))&gt;=1,C4,"")</f>
        <v/>
      </c>
      <c r="F4" t="str">
        <v>Benton</v>
      </c>
      <c r="H4">
        <v>4</v>
      </c>
      <c r="I4" t="str">
        <v/>
      </c>
      <c r="J4" t="str">
        <v/>
      </c>
      <c r="K4" t="str">
        <f t="shared" si="0"/>
        <v/>
      </c>
    </row>
    <row r="5" spans="1:11">
      <c r="A5" s="104" t="s">
        <v>6</v>
      </c>
      <c r="B5" t="str">
        <f t="shared" si="1"/>
        <v>Benton</v>
      </c>
      <c r="C5">
        <v>4</v>
      </c>
      <c r="D5" t="str" cm="1">
        <f t="array" ref="D5">IF(SUM(IFERROR(FIND($B5,K$1:K$8,1),""))&gt;=1,C5,"")</f>
        <v/>
      </c>
      <c r="F5" t="str">
        <v>Bremer</v>
      </c>
      <c r="H5">
        <v>5</v>
      </c>
      <c r="I5" t="str">
        <v/>
      </c>
      <c r="J5" t="str">
        <v/>
      </c>
      <c r="K5" t="str">
        <f t="shared" si="0"/>
        <v/>
      </c>
    </row>
    <row r="6" spans="1:11">
      <c r="A6" s="104" t="s">
        <v>7</v>
      </c>
      <c r="B6" t="str">
        <f t="shared" si="1"/>
        <v>Bremer</v>
      </c>
      <c r="C6">
        <v>5</v>
      </c>
      <c r="D6" t="str" cm="1">
        <f t="array" ref="D6">IF(SUM(IFERROR(FIND($B6,K$1:K$8,1),""))&gt;=1,C6,"")</f>
        <v/>
      </c>
      <c r="F6" t="str">
        <v>Carroll</v>
      </c>
      <c r="H6">
        <v>6</v>
      </c>
      <c r="I6" t="str">
        <v/>
      </c>
      <c r="J6" t="str">
        <v/>
      </c>
      <c r="K6" t="str">
        <f t="shared" si="0"/>
        <v/>
      </c>
    </row>
    <row r="7" spans="1:11">
      <c r="A7" s="104" t="s">
        <v>8</v>
      </c>
      <c r="B7" t="str">
        <f t="shared" si="1"/>
        <v>Carroll</v>
      </c>
      <c r="C7">
        <v>6</v>
      </c>
      <c r="D7" t="str" cm="1">
        <f t="array" ref="D7">IF(SUM(IFERROR(FIND($B7,K$1:K$8,1),""))&gt;=1,C7,"")</f>
        <v/>
      </c>
      <c r="F7" t="str">
        <v>Cass</v>
      </c>
      <c r="H7">
        <v>7</v>
      </c>
      <c r="I7" t="str">
        <v/>
      </c>
      <c r="J7" t="str">
        <v/>
      </c>
      <c r="K7" t="str">
        <f t="shared" si="0"/>
        <v/>
      </c>
    </row>
    <row r="8" spans="1:11">
      <c r="A8" s="104" t="s">
        <v>9</v>
      </c>
      <c r="B8" t="str">
        <f t="shared" si="1"/>
        <v>Cass</v>
      </c>
      <c r="C8">
        <v>7</v>
      </c>
      <c r="D8" t="str" cm="1">
        <f t="array" ref="D8">IF(SUM(IFERROR(FIND($B8,K$1:K$8,1),""))&gt;=1,C8,"")</f>
        <v/>
      </c>
      <c r="F8" t="str">
        <v>Cedar</v>
      </c>
      <c r="H8">
        <v>8</v>
      </c>
      <c r="I8" t="str">
        <v/>
      </c>
      <c r="J8" t="str">
        <v/>
      </c>
      <c r="K8" t="str">
        <f t="shared" si="0"/>
        <v/>
      </c>
    </row>
    <row r="9" spans="1:11">
      <c r="A9" s="104" t="s">
        <v>10</v>
      </c>
      <c r="B9" t="str">
        <f t="shared" si="1"/>
        <v>Cedar</v>
      </c>
      <c r="C9">
        <v>8</v>
      </c>
      <c r="D9" t="str" cm="1">
        <f t="array" ref="D9">IF(SUM(IFERROR(FIND($B9,K$1:K$8,1),""))&gt;=1,C9,"")</f>
        <v/>
      </c>
      <c r="F9" t="str">
        <v>Chickasaw</v>
      </c>
    </row>
    <row r="10" spans="1:11">
      <c r="A10" s="104" t="s">
        <v>11</v>
      </c>
      <c r="B10" t="str">
        <f t="shared" si="1"/>
        <v>Chickasaw</v>
      </c>
      <c r="C10">
        <v>9</v>
      </c>
      <c r="D10" t="str" cm="1">
        <f t="array" ref="D10">IF(SUM(IFERROR(FIND($B10,K$1:K$8,1),""))&gt;=1,C10,"")</f>
        <v/>
      </c>
      <c r="F10" t="str">
        <v>Clayton</v>
      </c>
      <c r="I10" s="43" t="str">
        <f>CONCATENATE("'Sheet1'!","F",9-COUNTBLANK(I1:I8),":F55")</f>
        <v>'Sheet1'!F1:F55</v>
      </c>
      <c r="K10" s="44"/>
    </row>
    <row r="11" spans="1:11">
      <c r="A11" s="104" t="s">
        <v>12</v>
      </c>
      <c r="B11" t="str">
        <f t="shared" si="1"/>
        <v>Clayton</v>
      </c>
      <c r="C11">
        <v>10</v>
      </c>
      <c r="D11" t="str" cm="1">
        <f t="array" ref="D11">IF(SUM(IFERROR(FIND($B11,K$1:K$8,1),""))&gt;=1,C11,"")</f>
        <v/>
      </c>
      <c r="F11" t="str">
        <v>Delaware</v>
      </c>
    </row>
    <row r="12" spans="1:11">
      <c r="A12" s="104" t="s">
        <v>13</v>
      </c>
      <c r="B12" t="str">
        <f t="shared" si="1"/>
        <v>Delaware</v>
      </c>
      <c r="C12">
        <v>11</v>
      </c>
      <c r="D12" t="str" cm="1">
        <f t="array" ref="D12">IF(SUM(IFERROR(FIND($B12,K$1:K$8,1),""))&gt;=1,C12,"")</f>
        <v/>
      </c>
      <c r="F12" t="str">
        <v>Dickinson</v>
      </c>
    </row>
    <row r="13" spans="1:11">
      <c r="A13" s="104" t="s">
        <v>14</v>
      </c>
      <c r="B13" t="str">
        <f t="shared" si="1"/>
        <v>Dickinson</v>
      </c>
      <c r="C13">
        <v>12</v>
      </c>
      <c r="D13" t="str" cm="1">
        <f t="array" ref="D13">IF(SUM(IFERROR(FIND($B13,K$1:K$8,1),""))&gt;=1,C13,"")</f>
        <v/>
      </c>
      <c r="F13" t="str">
        <v>Fremont</v>
      </c>
    </row>
    <row r="14" spans="1:11">
      <c r="A14" s="104" t="s">
        <v>15</v>
      </c>
      <c r="B14" t="str">
        <f t="shared" si="1"/>
        <v>Fremont</v>
      </c>
      <c r="C14">
        <v>13</v>
      </c>
      <c r="D14" t="str" cm="1">
        <f t="array" ref="D14">IF(SUM(IFERROR(FIND($B14,K$1:K$8,1),""))&gt;=1,C14,"")</f>
        <v/>
      </c>
      <c r="F14" t="str">
        <v>Greene</v>
      </c>
    </row>
    <row r="15" spans="1:11">
      <c r="A15" s="104" t="s">
        <v>16</v>
      </c>
      <c r="B15" t="str">
        <f t="shared" si="1"/>
        <v>Greene</v>
      </c>
      <c r="C15">
        <v>14</v>
      </c>
      <c r="D15" t="str" cm="1">
        <f t="array" ref="D15">IF(SUM(IFERROR(FIND($B15,K$1:K$8,1),""))&gt;=1,C15,"")</f>
        <v/>
      </c>
      <c r="F15" t="str">
        <v>Grundy</v>
      </c>
    </row>
    <row r="16" spans="1:11">
      <c r="A16" s="104" t="s">
        <v>17</v>
      </c>
      <c r="B16" t="str">
        <f t="shared" si="1"/>
        <v>Grundy</v>
      </c>
      <c r="C16">
        <v>15</v>
      </c>
      <c r="D16" t="str" cm="1">
        <f t="array" ref="D16">IF(SUM(IFERROR(FIND($B16,K$1:K$8,1),""))&gt;=1,C16,"")</f>
        <v/>
      </c>
      <c r="F16" t="str">
        <v>Guthrie</v>
      </c>
    </row>
    <row r="17" spans="1:12">
      <c r="A17" s="104" t="s">
        <v>18</v>
      </c>
      <c r="B17" t="str">
        <f t="shared" si="1"/>
        <v>Guthrie</v>
      </c>
      <c r="C17">
        <v>16</v>
      </c>
      <c r="D17" t="str" cm="1">
        <f t="array" ref="D17">IF(SUM(IFERROR(FIND($B17,K$1:K$8,1),""))&gt;=1,C17,"")</f>
        <v/>
      </c>
      <c r="F17" t="str">
        <v>Hancock</v>
      </c>
    </row>
    <row r="18" spans="1:12">
      <c r="A18" s="104" t="s">
        <v>19</v>
      </c>
      <c r="B18" t="str">
        <f t="shared" si="1"/>
        <v>Hancock</v>
      </c>
      <c r="C18">
        <v>17</v>
      </c>
      <c r="D18" t="str" cm="1">
        <f t="array" ref="D18">IF(SUM(IFERROR(FIND($B18,K$1:K$8,1),""))&gt;=1,C18,"")</f>
        <v/>
      </c>
      <c r="F18" t="str">
        <v>Harrison</v>
      </c>
    </row>
    <row r="19" spans="1:12">
      <c r="A19" s="104" t="s">
        <v>20</v>
      </c>
      <c r="B19" t="str">
        <f t="shared" si="1"/>
        <v>Harrison</v>
      </c>
      <c r="C19">
        <v>18</v>
      </c>
      <c r="D19" t="str" cm="1">
        <f t="array" ref="D19">IF(SUM(IFERROR(FIND($B19,K$1:K$8,1),""))&gt;=1,C19,"")</f>
        <v/>
      </c>
      <c r="F19" t="str">
        <v>Henry</v>
      </c>
    </row>
    <row r="20" spans="1:12">
      <c r="A20" s="104" t="s">
        <v>21</v>
      </c>
      <c r="B20" t="str">
        <f t="shared" si="1"/>
        <v>Henry</v>
      </c>
      <c r="C20">
        <v>19</v>
      </c>
      <c r="D20" t="str" cm="1">
        <f t="array" ref="D20">IF(SUM(IFERROR(FIND($B20,K$1:K$8,1),""))&gt;=1,C20,"")</f>
        <v/>
      </c>
      <c r="F20" t="str">
        <v>Ida</v>
      </c>
    </row>
    <row r="21" spans="1:12">
      <c r="A21" s="104" t="s">
        <v>22</v>
      </c>
      <c r="B21" t="str">
        <f t="shared" si="1"/>
        <v>Ida</v>
      </c>
      <c r="C21">
        <v>20</v>
      </c>
      <c r="D21" t="str" cm="1">
        <f t="array" ref="D21">IF(SUM(IFERROR(FIND($B21,K$1:K$8,1),""))&gt;=1,C21,"")</f>
        <v/>
      </c>
      <c r="F21" t="str">
        <v>Iowa</v>
      </c>
      <c r="I21" t="s">
        <v>3</v>
      </c>
      <c r="J21">
        <v>1</v>
      </c>
      <c r="L21" t="str" cm="1">
        <f t="array" ref="L21:L24">_xlfn.SORTBY(I21:I24,J21:J24)</f>
        <v>Adair</v>
      </c>
    </row>
    <row r="22" spans="1:12">
      <c r="A22" s="104" t="s">
        <v>23</v>
      </c>
      <c r="B22" t="str">
        <f t="shared" si="1"/>
        <v>Iowa</v>
      </c>
      <c r="C22">
        <v>21</v>
      </c>
      <c r="D22" t="str" cm="1">
        <f t="array" ref="D22">IF(SUM(IFERROR(FIND($B22,K$1:K$8,1),""))&gt;=1,C22,"")</f>
        <v/>
      </c>
      <c r="F22" t="str">
        <v>Jasper</v>
      </c>
      <c r="I22" t="s">
        <v>24</v>
      </c>
      <c r="J22">
        <v>200</v>
      </c>
      <c r="L22" t="str">
        <v>Twelve</v>
      </c>
    </row>
    <row r="23" spans="1:12">
      <c r="A23" s="104" t="s">
        <v>25</v>
      </c>
      <c r="B23" t="str">
        <f t="shared" si="1"/>
        <v>Jasper</v>
      </c>
      <c r="C23">
        <v>22</v>
      </c>
      <c r="D23" t="str" cm="1">
        <f t="array" ref="D23">IF(SUM(IFERROR(FIND($B23,K$1:K$8,1),""))&gt;=1,C23,"")</f>
        <v/>
      </c>
      <c r="F23" t="str">
        <v>Jefferson</v>
      </c>
      <c r="I23" t="s">
        <v>26</v>
      </c>
      <c r="J23">
        <v>2</v>
      </c>
      <c r="L23" t="str">
        <v>Fourteen</v>
      </c>
    </row>
    <row r="24" spans="1:12">
      <c r="A24" s="104" t="s">
        <v>27</v>
      </c>
      <c r="B24" t="str">
        <f t="shared" si="1"/>
        <v>Jefferson</v>
      </c>
      <c r="C24">
        <v>23</v>
      </c>
      <c r="D24" t="str" cm="1">
        <f t="array" ref="D24">IF(SUM(IFERROR(FIND($B24,K$1:K$8,1),""))&gt;=1,C24,"")</f>
        <v/>
      </c>
      <c r="F24" t="str">
        <v>Johnson</v>
      </c>
      <c r="I24" t="s">
        <v>28</v>
      </c>
      <c r="J24">
        <v>3</v>
      </c>
      <c r="L24" t="str">
        <v>Bayard</v>
      </c>
    </row>
    <row r="25" spans="1:12">
      <c r="A25" s="104" t="s">
        <v>29</v>
      </c>
      <c r="B25" t="str">
        <f t="shared" si="1"/>
        <v>Johnson</v>
      </c>
      <c r="C25">
        <v>24</v>
      </c>
      <c r="D25" t="str" cm="1">
        <f t="array" ref="D25">IF(SUM(IFERROR(FIND($B25,K$1:K$8,1),""))&gt;=1,C25,"")</f>
        <v/>
      </c>
      <c r="F25" t="str">
        <v>Jones</v>
      </c>
    </row>
    <row r="26" spans="1:12">
      <c r="A26" s="104" t="s">
        <v>30</v>
      </c>
      <c r="B26" t="str">
        <f t="shared" si="1"/>
        <v>Jones</v>
      </c>
      <c r="C26">
        <v>25</v>
      </c>
      <c r="D26" t="str" cm="1">
        <f t="array" ref="D26">IF(SUM(IFERROR(FIND($B26,K$1:K$8,1),""))&gt;=1,C26,"")</f>
        <v/>
      </c>
      <c r="F26" t="str">
        <v>Keokuk</v>
      </c>
    </row>
    <row r="27" spans="1:12">
      <c r="A27" s="104" t="s">
        <v>31</v>
      </c>
      <c r="B27" t="str">
        <f t="shared" si="1"/>
        <v>Keokuk</v>
      </c>
      <c r="C27">
        <v>26</v>
      </c>
      <c r="D27" t="str" cm="1">
        <f t="array" ref="D27">IF(SUM(IFERROR(FIND($B27,K$1:K$8,1),""))&gt;=1,C27,"")</f>
        <v/>
      </c>
      <c r="F27" t="str">
        <v>Kossuth</v>
      </c>
    </row>
    <row r="28" spans="1:12">
      <c r="A28" s="104" t="s">
        <v>32</v>
      </c>
      <c r="B28" t="str">
        <f t="shared" si="1"/>
        <v>Kossuth</v>
      </c>
      <c r="C28">
        <v>27</v>
      </c>
      <c r="D28" t="str" cm="1">
        <f t="array" ref="D28">IF(SUM(IFERROR(FIND($B28,K$1:K$8,1),""))&gt;=1,C28,"")</f>
        <v/>
      </c>
      <c r="F28" t="str">
        <v>Lee</v>
      </c>
    </row>
    <row r="29" spans="1:12">
      <c r="A29" s="104" t="s">
        <v>33</v>
      </c>
      <c r="B29" t="str">
        <f t="shared" si="1"/>
        <v>Lee</v>
      </c>
      <c r="C29">
        <v>28</v>
      </c>
      <c r="D29" t="str" cm="1">
        <f t="array" ref="D29">IF(SUM(IFERROR(FIND($B29,K$1:K$8,1),""))&gt;=1,C29,"")</f>
        <v/>
      </c>
      <c r="F29" t="str">
        <v>Linn</v>
      </c>
    </row>
    <row r="30" spans="1:12">
      <c r="A30" s="104" t="s">
        <v>34</v>
      </c>
      <c r="B30" t="str">
        <f t="shared" si="1"/>
        <v>Linn</v>
      </c>
      <c r="C30">
        <v>29</v>
      </c>
      <c r="D30" t="str" cm="1">
        <f t="array" ref="D30">IF(SUM(IFERROR(FIND($B30,K$1:K$8,1),""))&gt;=1,C30,"")</f>
        <v/>
      </c>
      <c r="F30" t="str">
        <v>Lucas</v>
      </c>
    </row>
    <row r="31" spans="1:12">
      <c r="A31" s="104" t="s">
        <v>35</v>
      </c>
      <c r="B31" t="str">
        <f t="shared" si="1"/>
        <v>Lucas</v>
      </c>
      <c r="C31">
        <v>30</v>
      </c>
      <c r="D31" t="str" cm="1">
        <f t="array" ref="D31">IF(SUM(IFERROR(FIND($B31,K$1:K$8,1),""))&gt;=1,C31,"")</f>
        <v/>
      </c>
      <c r="F31" t="str">
        <v>Lyon</v>
      </c>
    </row>
    <row r="32" spans="1:12">
      <c r="A32" s="104" t="s">
        <v>36</v>
      </c>
      <c r="B32" t="str">
        <f t="shared" si="1"/>
        <v>Lyon</v>
      </c>
      <c r="C32">
        <v>31</v>
      </c>
      <c r="D32" t="str" cm="1">
        <f t="array" ref="D32">IF(SUM(IFERROR(FIND($B32,K$1:K$8,1),""))&gt;=1,C32,"")</f>
        <v/>
      </c>
      <c r="F32" t="str">
        <v>Madison</v>
      </c>
    </row>
    <row r="33" spans="1:6">
      <c r="A33" s="104" t="s">
        <v>37</v>
      </c>
      <c r="B33" t="str">
        <f t="shared" si="1"/>
        <v>Madison</v>
      </c>
      <c r="C33">
        <v>32</v>
      </c>
      <c r="D33" t="str" cm="1">
        <f t="array" ref="D33">IF(SUM(IFERROR(FIND($B33,K$1:K$8,1),""))&gt;=1,C33,"")</f>
        <v/>
      </c>
      <c r="F33" t="str">
        <v>Mahaska</v>
      </c>
    </row>
    <row r="34" spans="1:6">
      <c r="A34" s="104" t="s">
        <v>38</v>
      </c>
      <c r="B34" t="str">
        <f t="shared" si="1"/>
        <v>Mahaska</v>
      </c>
      <c r="C34">
        <v>33</v>
      </c>
      <c r="D34" t="str" cm="1">
        <f t="array" ref="D34">IF(SUM(IFERROR(FIND($B34,K$1:K$8,1),""))&gt;=1,C34,"")</f>
        <v/>
      </c>
      <c r="F34" t="str">
        <v>Mills</v>
      </c>
    </row>
    <row r="35" spans="1:6">
      <c r="A35" s="104" t="s">
        <v>39</v>
      </c>
      <c r="B35" t="str">
        <f t="shared" si="1"/>
        <v>Mills</v>
      </c>
      <c r="C35">
        <v>34</v>
      </c>
      <c r="D35" t="str" cm="1">
        <f t="array" ref="D35">IF(SUM(IFERROR(FIND($B35,K$1:K$8,1),""))&gt;=1,C35,"")</f>
        <v/>
      </c>
      <c r="F35" t="str">
        <v>Mitchell</v>
      </c>
    </row>
    <row r="36" spans="1:6">
      <c r="A36" s="104" t="s">
        <v>40</v>
      </c>
      <c r="B36" t="str">
        <f t="shared" si="1"/>
        <v>Mitchell</v>
      </c>
      <c r="C36">
        <v>35</v>
      </c>
      <c r="D36" t="str" cm="1">
        <f t="array" ref="D36">IF(SUM(IFERROR(FIND($B36,K$1:K$8,1),""))&gt;=1,C36,"")</f>
        <v/>
      </c>
      <c r="F36" t="str">
        <v>Monona</v>
      </c>
    </row>
    <row r="37" spans="1:6">
      <c r="A37" s="104" t="s">
        <v>41</v>
      </c>
      <c r="B37" t="str">
        <f t="shared" si="1"/>
        <v>Monona</v>
      </c>
      <c r="C37">
        <v>36</v>
      </c>
      <c r="D37" t="str" cm="1">
        <f t="array" ref="D37">IF(SUM(IFERROR(FIND($B37,K$1:K$8,1),""))&gt;=1,C37,"")</f>
        <v/>
      </c>
      <c r="F37" t="str">
        <v>Monroe</v>
      </c>
    </row>
    <row r="38" spans="1:6">
      <c r="A38" s="104" t="s">
        <v>42</v>
      </c>
      <c r="B38" t="str">
        <f t="shared" si="1"/>
        <v>Monroe</v>
      </c>
      <c r="C38">
        <v>37</v>
      </c>
      <c r="D38" t="str" cm="1">
        <f t="array" ref="D38">IF(SUM(IFERROR(FIND($B38,K$1:K$8,1),""))&gt;=1,C38,"")</f>
        <v/>
      </c>
      <c r="F38" t="str">
        <v>Montgomery</v>
      </c>
    </row>
    <row r="39" spans="1:6">
      <c r="A39" s="104" t="s">
        <v>43</v>
      </c>
      <c r="B39" t="str">
        <f t="shared" si="1"/>
        <v>Montgomery</v>
      </c>
      <c r="C39">
        <v>38</v>
      </c>
      <c r="D39" t="str" cm="1">
        <f t="array" ref="D39">IF(SUM(IFERROR(FIND($B39,K$1:K$8,1),""))&gt;=1,C39,"")</f>
        <v/>
      </c>
      <c r="F39" t="str">
        <v>Page</v>
      </c>
    </row>
    <row r="40" spans="1:6">
      <c r="A40" s="104" t="s">
        <v>44</v>
      </c>
      <c r="B40" t="str">
        <f t="shared" si="1"/>
        <v>Page</v>
      </c>
      <c r="C40">
        <v>39</v>
      </c>
      <c r="D40" t="str" cm="1">
        <f t="array" ref="D40">IF(SUM(IFERROR(FIND($B40,K$1:K$8,1),""))&gt;=1,C40,"")</f>
        <v/>
      </c>
      <c r="F40" t="str">
        <v>Palo Alto</v>
      </c>
    </row>
    <row r="41" spans="1:6">
      <c r="A41" s="104" t="s">
        <v>45</v>
      </c>
      <c r="B41" t="str">
        <f t="shared" si="1"/>
        <v>PaloAlto</v>
      </c>
      <c r="C41">
        <v>40</v>
      </c>
      <c r="D41" t="str" cm="1">
        <f t="array" ref="D41">IF(SUM(IFERROR(FIND($B41,K$1:K$8,1),""))&gt;=1,C41,"")</f>
        <v/>
      </c>
      <c r="F41" t="str">
        <v>Plymouth</v>
      </c>
    </row>
    <row r="42" spans="1:6">
      <c r="A42" s="104" t="s">
        <v>46</v>
      </c>
      <c r="B42" t="str">
        <f t="shared" si="1"/>
        <v>Plymouth</v>
      </c>
      <c r="C42">
        <v>41</v>
      </c>
      <c r="D42" t="str" cm="1">
        <f t="array" ref="D42">IF(SUM(IFERROR(FIND($B42,K$1:K$8,1),""))&gt;=1,C42,"")</f>
        <v/>
      </c>
      <c r="F42" t="str">
        <v>Pocahontas</v>
      </c>
    </row>
    <row r="43" spans="1:6">
      <c r="A43" s="104" t="s">
        <v>47</v>
      </c>
      <c r="B43" t="str">
        <f t="shared" si="1"/>
        <v>Pocahontas</v>
      </c>
      <c r="C43">
        <v>42</v>
      </c>
      <c r="D43" t="str" cm="1">
        <f t="array" ref="D43">IF(SUM(IFERROR(FIND($B43,K$1:K$8,1),""))&gt;=1,C43,"")</f>
        <v/>
      </c>
      <c r="F43" t="str">
        <v>Pottawattamie</v>
      </c>
    </row>
    <row r="44" spans="1:6">
      <c r="A44" s="104" t="s">
        <v>48</v>
      </c>
      <c r="B44" t="str">
        <f t="shared" si="1"/>
        <v>Pottawattamie</v>
      </c>
      <c r="C44">
        <v>43</v>
      </c>
      <c r="D44" t="str" cm="1">
        <f t="array" ref="D44">IF(SUM(IFERROR(FIND($B44,K$1:K$8,1),""))&gt;=1,C44,"")</f>
        <v/>
      </c>
      <c r="F44" t="str">
        <v>Poweshiek</v>
      </c>
    </row>
    <row r="45" spans="1:6">
      <c r="A45" s="104" t="s">
        <v>49</v>
      </c>
      <c r="B45" t="str">
        <f t="shared" si="1"/>
        <v>Poweshiek</v>
      </c>
      <c r="C45">
        <v>44</v>
      </c>
      <c r="D45" t="str" cm="1">
        <f t="array" ref="D45">IF(SUM(IFERROR(FIND($B45,K$1:K$8,1),""))&gt;=1,C45,"")</f>
        <v/>
      </c>
      <c r="F45" t="str">
        <v>Shelby</v>
      </c>
    </row>
    <row r="46" spans="1:6">
      <c r="A46" s="104" t="s">
        <v>50</v>
      </c>
      <c r="B46" t="str">
        <f t="shared" si="1"/>
        <v>Shelby</v>
      </c>
      <c r="C46">
        <v>45</v>
      </c>
      <c r="D46" t="str" cm="1">
        <f t="array" ref="D46">IF(SUM(IFERROR(FIND($B46,K$1:K$8,1),""))&gt;=1,C46,"")</f>
        <v/>
      </c>
      <c r="F46" t="str">
        <v>Sioux</v>
      </c>
    </row>
    <row r="47" spans="1:6">
      <c r="A47" s="104" t="s">
        <v>51</v>
      </c>
      <c r="B47" t="str">
        <f t="shared" si="1"/>
        <v>Sioux</v>
      </c>
      <c r="C47">
        <v>46</v>
      </c>
      <c r="D47" t="str" cm="1">
        <f t="array" ref="D47">IF(SUM(IFERROR(FIND($B47,K$1:K$8,1),""))&gt;=1,C47,"")</f>
        <v/>
      </c>
      <c r="F47" t="str">
        <v>Taylor</v>
      </c>
    </row>
    <row r="48" spans="1:6">
      <c r="A48" s="104" t="s">
        <v>52</v>
      </c>
      <c r="B48" t="str">
        <f t="shared" si="1"/>
        <v>Taylor</v>
      </c>
      <c r="C48">
        <v>47</v>
      </c>
      <c r="D48" t="str" cm="1">
        <f t="array" ref="D48">IF(SUM(IFERROR(FIND($B48,K$1:K$8,1),""))&gt;=1,C48,"")</f>
        <v/>
      </c>
      <c r="F48" t="str">
        <v>Union</v>
      </c>
    </row>
    <row r="49" spans="1:6">
      <c r="A49" s="104" t="s">
        <v>53</v>
      </c>
      <c r="B49" t="str">
        <f t="shared" si="1"/>
        <v>Union</v>
      </c>
      <c r="C49">
        <v>48</v>
      </c>
      <c r="D49" t="str" cm="1">
        <f t="array" ref="D49">IF(SUM(IFERROR(FIND($B49,K$1:K$8,1),""))&gt;=1,C49,"")</f>
        <v/>
      </c>
      <c r="F49" t="str">
        <v>Van Buren</v>
      </c>
    </row>
    <row r="50" spans="1:6">
      <c r="A50" s="104" t="s">
        <v>54</v>
      </c>
      <c r="B50" t="str">
        <f t="shared" si="1"/>
        <v>VanBuren</v>
      </c>
      <c r="C50">
        <v>49</v>
      </c>
      <c r="D50" t="str" cm="1">
        <f t="array" ref="D50">IF(SUM(IFERROR(FIND($B50,K$1:K$8,1),""))&gt;=1,C50,"")</f>
        <v/>
      </c>
      <c r="F50" t="str">
        <v>Warren</v>
      </c>
    </row>
    <row r="51" spans="1:6">
      <c r="A51" s="104" t="s">
        <v>55</v>
      </c>
      <c r="B51" t="str">
        <f t="shared" si="1"/>
        <v>Warren</v>
      </c>
      <c r="C51">
        <v>50</v>
      </c>
      <c r="D51" t="str" cm="1">
        <f t="array" ref="D51">IF(SUM(IFERROR(FIND($B51,K$1:K$8,1),""))&gt;=1,C51,"")</f>
        <v/>
      </c>
      <c r="F51" t="str">
        <v>Washington</v>
      </c>
    </row>
    <row r="52" spans="1:6">
      <c r="A52" s="104" t="s">
        <v>56</v>
      </c>
      <c r="B52" t="str">
        <f t="shared" si="1"/>
        <v>Washington</v>
      </c>
      <c r="C52">
        <v>51</v>
      </c>
      <c r="D52" t="str" cm="1">
        <f t="array" ref="D52">IF(SUM(IFERROR(FIND($B52,K$1:K$8,1),""))&gt;=1,C52,"")</f>
        <v/>
      </c>
      <c r="F52" t="str">
        <v>Wayne</v>
      </c>
    </row>
    <row r="53" spans="1:6">
      <c r="A53" s="104" t="s">
        <v>57</v>
      </c>
      <c r="B53" t="str">
        <f t="shared" si="1"/>
        <v>Wayne</v>
      </c>
      <c r="C53">
        <v>52</v>
      </c>
      <c r="D53" t="str" cm="1">
        <f t="array" ref="D53">IF(SUM(IFERROR(FIND($B53,K$1:K$8,1),""))&gt;=1,C53,"")</f>
        <v/>
      </c>
      <c r="F53" t="str">
        <v>Winnebago</v>
      </c>
    </row>
    <row r="54" spans="1:6">
      <c r="A54" s="104" t="s">
        <v>58</v>
      </c>
      <c r="B54" t="str">
        <f t="shared" si="1"/>
        <v>Winnebago</v>
      </c>
      <c r="C54">
        <v>53</v>
      </c>
      <c r="D54" t="str" cm="1">
        <f t="array" ref="D54">IF(SUM(IFERROR(FIND($B54,K$1:K$8,1),""))&gt;=1,C54,"")</f>
        <v/>
      </c>
      <c r="F54" t="str">
        <v>Winneshiek</v>
      </c>
    </row>
    <row r="55" spans="1:6">
      <c r="A55" s="104" t="s">
        <v>59</v>
      </c>
      <c r="B55" t="str">
        <f t="shared" si="1"/>
        <v>Winneshiek</v>
      </c>
      <c r="C55">
        <v>54</v>
      </c>
      <c r="D55" t="str" cm="1">
        <f t="array" ref="D55">IF(SUM(IFERROR(FIND($B55,K$1:K$8,1),""))&gt;=1,C55,"")</f>
        <v/>
      </c>
      <c r="F55" t="str">
        <v>Worth</v>
      </c>
    </row>
    <row r="56" spans="1:6">
      <c r="A56" s="104" t="s">
        <v>60</v>
      </c>
      <c r="B56" t="str">
        <f t="shared" si="1"/>
        <v>Worth</v>
      </c>
      <c r="C56">
        <v>55</v>
      </c>
      <c r="D56" t="str" cm="1">
        <f t="array" ref="D56">IF(SUM(IFERROR(FIND($B56,K$1:K$8,1),""))&gt;=1,C56,"")</f>
        <v/>
      </c>
      <c r="F56">
        <v>0</v>
      </c>
    </row>
    <row r="57" spans="1:6">
      <c r="A57" s="83"/>
      <c r="B57" t="str">
        <f t="shared" si="1"/>
        <v>t1900xt</v>
      </c>
      <c r="C57">
        <v>56</v>
      </c>
      <c r="D57" t="str" cm="1">
        <f t="array" ref="D57">IF(SUM(IFERROR(FIND($B57,K$1:K$8,1),""))&gt;=1,C57,"")</f>
        <v/>
      </c>
      <c r="F57">
        <v>0</v>
      </c>
    </row>
    <row r="58" spans="1:6">
      <c r="A58" s="83"/>
      <c r="B58" t="str">
        <f t="shared" si="1"/>
        <v>t1900xt</v>
      </c>
      <c r="C58">
        <v>57</v>
      </c>
      <c r="D58" t="str" cm="1">
        <f t="array" ref="D58">IF(SUM(IFERROR(FIND($B58,K$1:K$8,1),""))&gt;=1,C58,"")</f>
        <v/>
      </c>
      <c r="F58">
        <v>0</v>
      </c>
    </row>
    <row r="59" spans="1:6">
      <c r="A59" s="83"/>
      <c r="B59" t="str">
        <f t="shared" si="1"/>
        <v>t1900xt</v>
      </c>
      <c r="C59">
        <v>58</v>
      </c>
      <c r="D59" t="str" cm="1">
        <f t="array" ref="D59">IF(SUM(IFERROR(FIND($B59,K$1:K$8,1),""))&gt;=1,C59,"")</f>
        <v/>
      </c>
      <c r="F59">
        <v>0</v>
      </c>
    </row>
    <row r="60" spans="1:6">
      <c r="A60" s="83"/>
      <c r="B60" t="str">
        <f t="shared" si="1"/>
        <v>t1900xt</v>
      </c>
      <c r="C60">
        <v>59</v>
      </c>
      <c r="D60" t="str" cm="1">
        <f t="array" ref="D60">IF(SUM(IFERROR(FIND($B60,K$1:K$8,1),""))&gt;=1,C60,"")</f>
        <v/>
      </c>
      <c r="F60">
        <v>0</v>
      </c>
    </row>
    <row r="61" spans="1:6">
      <c r="A61" s="83"/>
      <c r="B61" t="str">
        <f t="shared" si="1"/>
        <v>t1900xt</v>
      </c>
      <c r="C61">
        <v>60</v>
      </c>
      <c r="D61" t="str" cm="1">
        <f t="array" ref="D61">IF(SUM(IFERROR(FIND($B61,K$1:K$8,1),""))&gt;=1,C61,"")</f>
        <v/>
      </c>
      <c r="F61">
        <v>0</v>
      </c>
    </row>
    <row r="62" spans="1:6">
      <c r="A62" s="83"/>
      <c r="B62" t="str">
        <f t="shared" si="1"/>
        <v>t1900xt</v>
      </c>
      <c r="C62">
        <v>61</v>
      </c>
      <c r="D62" t="str" cm="1">
        <f t="array" ref="D62">IF(SUM(IFERROR(FIND($B62,K$1:K$8,1),""))&gt;=1,C62,"")</f>
        <v/>
      </c>
      <c r="F62">
        <v>0</v>
      </c>
    </row>
    <row r="63" spans="1:6">
      <c r="A63" s="83"/>
      <c r="B63" t="str">
        <f t="shared" si="1"/>
        <v>t1900xt</v>
      </c>
      <c r="C63">
        <v>62</v>
      </c>
      <c r="D63" t="str" cm="1">
        <f t="array" ref="D63">IF(SUM(IFERROR(FIND($B63,K$1:K$8,1),""))&gt;=1,C63,"")</f>
        <v/>
      </c>
      <c r="F63">
        <v>0</v>
      </c>
    </row>
    <row r="64" spans="1:6">
      <c r="A64" s="83"/>
      <c r="B64" t="str">
        <f t="shared" si="1"/>
        <v>t1900xt</v>
      </c>
      <c r="C64">
        <v>63</v>
      </c>
      <c r="D64" t="str" cm="1">
        <f t="array" ref="D64">IF(SUM(IFERROR(FIND($B64,K$1:K$8,1),""))&gt;=1,C64,"")</f>
        <v/>
      </c>
      <c r="F64">
        <v>0</v>
      </c>
    </row>
    <row r="65" spans="1:6">
      <c r="A65" s="83"/>
      <c r="B65" t="str">
        <f t="shared" si="1"/>
        <v>t1900xt</v>
      </c>
      <c r="C65">
        <v>64</v>
      </c>
      <c r="D65" t="str" cm="1">
        <f t="array" ref="D65">IF(SUM(IFERROR(FIND($B65,K$1:K$8,1),""))&gt;=1,C65,"")</f>
        <v/>
      </c>
      <c r="F65">
        <v>0</v>
      </c>
    </row>
    <row r="66" spans="1:6">
      <c r="A66" s="83"/>
      <c r="B66" t="str">
        <f t="shared" si="1"/>
        <v>t1900xt</v>
      </c>
      <c r="C66">
        <v>65</v>
      </c>
      <c r="D66" t="str" cm="1">
        <f t="array" ref="D66">IF(SUM(IFERROR(FIND($B66,K$1:K$8,1),""))&gt;=1,C66,"")</f>
        <v/>
      </c>
      <c r="F66">
        <v>0</v>
      </c>
    </row>
    <row r="67" spans="1:6">
      <c r="A67" s="83"/>
      <c r="B67" t="str">
        <f t="shared" ref="B67:B100" si="2">SUBSTITUTE(TRIM(TEXT(A67,"text"))," ","")</f>
        <v>t1900xt</v>
      </c>
      <c r="C67">
        <v>66</v>
      </c>
      <c r="D67" t="str" cm="1">
        <f t="array" ref="D67">IF(SUM(IFERROR(FIND($B67,K$1:K$8,1),""))&gt;=1,C67,"")</f>
        <v/>
      </c>
      <c r="F67">
        <v>0</v>
      </c>
    </row>
    <row r="68" spans="1:6">
      <c r="A68" s="83"/>
      <c r="B68" t="str">
        <f t="shared" si="2"/>
        <v>t1900xt</v>
      </c>
      <c r="C68">
        <v>67</v>
      </c>
      <c r="D68" t="str" cm="1">
        <f t="array" ref="D68">IF(SUM(IFERROR(FIND($B68,K$1:K$8,1),""))&gt;=1,C68,"")</f>
        <v/>
      </c>
      <c r="F68">
        <v>0</v>
      </c>
    </row>
    <row r="69" spans="1:6">
      <c r="A69" s="83"/>
      <c r="B69" t="str">
        <f t="shared" si="2"/>
        <v>t1900xt</v>
      </c>
      <c r="C69">
        <v>68</v>
      </c>
      <c r="D69" t="str" cm="1">
        <f t="array" ref="D69">IF(SUM(IFERROR(FIND($B69,K$1:K$8,1),""))&gt;=1,C69,"")</f>
        <v/>
      </c>
      <c r="F69">
        <v>0</v>
      </c>
    </row>
    <row r="70" spans="1:6">
      <c r="A70" s="83"/>
      <c r="B70" t="str">
        <f t="shared" si="2"/>
        <v>t1900xt</v>
      </c>
      <c r="C70">
        <v>69</v>
      </c>
      <c r="D70" t="str" cm="1">
        <f t="array" ref="D70">IF(SUM(IFERROR(FIND($B70,K$1:K$8,1),""))&gt;=1,C70,"")</f>
        <v/>
      </c>
      <c r="F70">
        <v>0</v>
      </c>
    </row>
    <row r="71" spans="1:6">
      <c r="A71" s="83"/>
      <c r="B71" t="str">
        <f t="shared" si="2"/>
        <v>t1900xt</v>
      </c>
      <c r="C71">
        <v>70</v>
      </c>
      <c r="D71" t="str" cm="1">
        <f t="array" ref="D71">IF(SUM(IFERROR(FIND($B71,K$1:K$8,1),""))&gt;=1,C71,"")</f>
        <v/>
      </c>
      <c r="F71">
        <v>0</v>
      </c>
    </row>
    <row r="72" spans="1:6">
      <c r="A72" s="83"/>
      <c r="B72" t="str">
        <f t="shared" si="2"/>
        <v>t1900xt</v>
      </c>
      <c r="C72">
        <v>71</v>
      </c>
      <c r="D72" t="str" cm="1">
        <f t="array" ref="D72">IF(SUM(IFERROR(FIND($B72,K$1:K$8,1),""))&gt;=1,C72,"")</f>
        <v/>
      </c>
      <c r="F72">
        <v>0</v>
      </c>
    </row>
    <row r="73" spans="1:6">
      <c r="A73" s="83"/>
      <c r="B73" t="str">
        <f t="shared" si="2"/>
        <v>t1900xt</v>
      </c>
      <c r="C73">
        <v>72</v>
      </c>
      <c r="D73" t="str" cm="1">
        <f t="array" ref="D73">IF(SUM(IFERROR(FIND($B73,K$1:K$8,1),""))&gt;=1,C73,"")</f>
        <v/>
      </c>
      <c r="F73">
        <v>0</v>
      </c>
    </row>
    <row r="74" spans="1:6">
      <c r="A74" s="83"/>
      <c r="B74" t="str">
        <f t="shared" si="2"/>
        <v>t1900xt</v>
      </c>
      <c r="C74">
        <v>73</v>
      </c>
      <c r="D74" t="str" cm="1">
        <f t="array" ref="D74">IF(SUM(IFERROR(FIND($B74,K$1:K$8,1),""))&gt;=1,C74,"")</f>
        <v/>
      </c>
      <c r="F74">
        <v>0</v>
      </c>
    </row>
    <row r="75" spans="1:6">
      <c r="A75" s="83"/>
      <c r="B75" t="str">
        <f t="shared" si="2"/>
        <v>t1900xt</v>
      </c>
      <c r="C75">
        <v>74</v>
      </c>
      <c r="D75" t="str" cm="1">
        <f t="array" ref="D75">IF(SUM(IFERROR(FIND($B75,K$1:K$8,1),""))&gt;=1,C75,"")</f>
        <v/>
      </c>
      <c r="F75">
        <v>0</v>
      </c>
    </row>
    <row r="76" spans="1:6">
      <c r="A76" s="83"/>
      <c r="B76" t="str">
        <f t="shared" si="2"/>
        <v>t1900xt</v>
      </c>
      <c r="C76">
        <v>75</v>
      </c>
      <c r="D76" t="str" cm="1">
        <f t="array" ref="D76">IF(SUM(IFERROR(FIND($B76,K$1:K$8,1),""))&gt;=1,C76,"")</f>
        <v/>
      </c>
      <c r="F76">
        <v>0</v>
      </c>
    </row>
    <row r="77" spans="1:6">
      <c r="A77" s="83"/>
      <c r="B77" t="str">
        <f t="shared" si="2"/>
        <v>t1900xt</v>
      </c>
      <c r="C77">
        <v>76</v>
      </c>
      <c r="D77" t="str" cm="1">
        <f t="array" ref="D77">IF(SUM(IFERROR(FIND($B77,K$1:K$8,1),""))&gt;=1,C77,"")</f>
        <v/>
      </c>
      <c r="F77">
        <v>0</v>
      </c>
    </row>
    <row r="78" spans="1:6">
      <c r="A78" s="83"/>
      <c r="B78" t="str">
        <f t="shared" si="2"/>
        <v>t1900xt</v>
      </c>
      <c r="C78">
        <v>77</v>
      </c>
      <c r="D78" t="str" cm="1">
        <f t="array" ref="D78">IF(SUM(IFERROR(FIND($B78,K$1:K$8,1),""))&gt;=1,C78,"")</f>
        <v/>
      </c>
      <c r="F78">
        <v>0</v>
      </c>
    </row>
    <row r="79" spans="1:6">
      <c r="A79" s="83"/>
      <c r="B79" t="str">
        <f t="shared" si="2"/>
        <v>t1900xt</v>
      </c>
      <c r="C79">
        <v>78</v>
      </c>
      <c r="D79" t="str" cm="1">
        <f t="array" ref="D79">IF(SUM(IFERROR(FIND($B79,K$1:K$8,1),""))&gt;=1,C79,"")</f>
        <v/>
      </c>
      <c r="F79">
        <v>0</v>
      </c>
    </row>
    <row r="80" spans="1:6">
      <c r="A80" s="83"/>
      <c r="B80" t="str">
        <f t="shared" si="2"/>
        <v>t1900xt</v>
      </c>
      <c r="C80">
        <v>79</v>
      </c>
      <c r="D80" t="str" cm="1">
        <f t="array" ref="D80">IF(SUM(IFERROR(FIND($B80,K$1:K$8,1),""))&gt;=1,C80,"")</f>
        <v/>
      </c>
      <c r="F80">
        <v>0</v>
      </c>
    </row>
    <row r="81" spans="1:6">
      <c r="A81" s="83"/>
      <c r="B81" t="str">
        <f t="shared" si="2"/>
        <v>t1900xt</v>
      </c>
      <c r="C81">
        <v>80</v>
      </c>
      <c r="D81" t="str" cm="1">
        <f t="array" ref="D81">IF(SUM(IFERROR(FIND($B81,K$1:K$8,1),""))&gt;=1,C81,"")</f>
        <v/>
      </c>
      <c r="F81">
        <v>0</v>
      </c>
    </row>
    <row r="82" spans="1:6">
      <c r="A82" s="83"/>
      <c r="B82" t="str">
        <f t="shared" si="2"/>
        <v>t1900xt</v>
      </c>
      <c r="C82">
        <v>81</v>
      </c>
      <c r="D82" t="str" cm="1">
        <f t="array" ref="D82">IF(SUM(IFERROR(FIND($B82,K$1:K$8,1),""))&gt;=1,C82,"")</f>
        <v/>
      </c>
      <c r="F82">
        <v>0</v>
      </c>
    </row>
    <row r="83" spans="1:6">
      <c r="A83" s="83"/>
      <c r="B83" t="str">
        <f t="shared" si="2"/>
        <v>t1900xt</v>
      </c>
      <c r="C83">
        <v>82</v>
      </c>
      <c r="D83" t="str" cm="1">
        <f t="array" ref="D83">IF(SUM(IFERROR(FIND($B83,K$1:K$8,1),""))&gt;=1,C83,"")</f>
        <v/>
      </c>
      <c r="F83">
        <v>0</v>
      </c>
    </row>
    <row r="84" spans="1:6">
      <c r="A84" s="83"/>
      <c r="B84" t="str">
        <f t="shared" si="2"/>
        <v>t1900xt</v>
      </c>
      <c r="C84">
        <v>83</v>
      </c>
      <c r="D84" t="str" cm="1">
        <f t="array" ref="D84">IF(SUM(IFERROR(FIND($B84,K$1:K$8,1),""))&gt;=1,C84,"")</f>
        <v/>
      </c>
      <c r="F84">
        <v>0</v>
      </c>
    </row>
    <row r="85" spans="1:6">
      <c r="A85" s="83"/>
      <c r="B85" t="str">
        <f t="shared" si="2"/>
        <v>t1900xt</v>
      </c>
      <c r="C85">
        <v>84</v>
      </c>
      <c r="D85" t="str" cm="1">
        <f t="array" ref="D85">IF(SUM(IFERROR(FIND($B85,K$1:K$8,1),""))&gt;=1,C85,"")</f>
        <v/>
      </c>
      <c r="F85">
        <v>0</v>
      </c>
    </row>
    <row r="86" spans="1:6">
      <c r="A86" s="83"/>
      <c r="B86" t="str">
        <f t="shared" si="2"/>
        <v>t1900xt</v>
      </c>
      <c r="C86">
        <v>85</v>
      </c>
      <c r="D86" t="str" cm="1">
        <f t="array" ref="D86">IF(SUM(IFERROR(FIND($B86,K$1:K$8,1),""))&gt;=1,C86,"")</f>
        <v/>
      </c>
      <c r="F86">
        <v>0</v>
      </c>
    </row>
    <row r="87" spans="1:6">
      <c r="A87" s="83"/>
      <c r="B87" t="str">
        <f t="shared" si="2"/>
        <v>t1900xt</v>
      </c>
      <c r="C87">
        <v>86</v>
      </c>
      <c r="D87" t="str" cm="1">
        <f t="array" ref="D87">IF(SUM(IFERROR(FIND($B87,K$1:K$8,1),""))&gt;=1,C87,"")</f>
        <v/>
      </c>
      <c r="F87">
        <v>0</v>
      </c>
    </row>
    <row r="88" spans="1:6">
      <c r="A88" s="83"/>
      <c r="B88" t="str">
        <f t="shared" si="2"/>
        <v>t1900xt</v>
      </c>
      <c r="C88">
        <v>87</v>
      </c>
      <c r="D88" t="str" cm="1">
        <f t="array" ref="D88">IF(SUM(IFERROR(FIND($B88,K$1:K$8,1),""))&gt;=1,C88,"")</f>
        <v/>
      </c>
      <c r="F88">
        <v>0</v>
      </c>
    </row>
    <row r="89" spans="1:6">
      <c r="A89" s="83"/>
      <c r="B89" t="str">
        <f t="shared" si="2"/>
        <v>t1900xt</v>
      </c>
      <c r="C89">
        <v>88</v>
      </c>
      <c r="D89" t="str" cm="1">
        <f t="array" ref="D89">IF(SUM(IFERROR(FIND($B89,K$1:K$8,1),""))&gt;=1,C89,"")</f>
        <v/>
      </c>
      <c r="F89">
        <v>0</v>
      </c>
    </row>
    <row r="90" spans="1:6">
      <c r="A90" s="83"/>
      <c r="B90" t="str">
        <f t="shared" si="2"/>
        <v>t1900xt</v>
      </c>
      <c r="C90">
        <v>89</v>
      </c>
      <c r="D90" t="str" cm="1">
        <f t="array" ref="D90">IF(SUM(IFERROR(FIND($B90,K$1:K$8,1),""))&gt;=1,C90,"")</f>
        <v/>
      </c>
      <c r="F90">
        <v>0</v>
      </c>
    </row>
    <row r="91" spans="1:6">
      <c r="A91" s="83"/>
      <c r="B91" t="str">
        <f t="shared" si="2"/>
        <v>t1900xt</v>
      </c>
      <c r="C91">
        <v>90</v>
      </c>
      <c r="D91" t="str" cm="1">
        <f t="array" ref="D91">IF(SUM(IFERROR(FIND($B91,K$1:K$8,1),""))&gt;=1,C91,"")</f>
        <v/>
      </c>
      <c r="F91">
        <v>0</v>
      </c>
    </row>
    <row r="92" spans="1:6">
      <c r="A92" s="83"/>
      <c r="B92" t="str">
        <f t="shared" si="2"/>
        <v>t1900xt</v>
      </c>
      <c r="C92">
        <v>91</v>
      </c>
      <c r="D92" t="str" cm="1">
        <f t="array" ref="D92">IF(SUM(IFERROR(FIND($B92,K$1:K$8,1),""))&gt;=1,C92,"")</f>
        <v/>
      </c>
      <c r="F92">
        <v>0</v>
      </c>
    </row>
    <row r="93" spans="1:6">
      <c r="A93" s="83"/>
      <c r="B93" t="str">
        <f t="shared" si="2"/>
        <v>t1900xt</v>
      </c>
      <c r="C93">
        <v>92</v>
      </c>
      <c r="D93" t="str" cm="1">
        <f t="array" ref="D93">IF(SUM(IFERROR(FIND($B93,K$1:K$8,1),""))&gt;=1,C93,"")</f>
        <v/>
      </c>
      <c r="F93">
        <v>0</v>
      </c>
    </row>
    <row r="94" spans="1:6">
      <c r="A94" s="83"/>
      <c r="B94" t="str">
        <f t="shared" si="2"/>
        <v>t1900xt</v>
      </c>
      <c r="C94">
        <v>93</v>
      </c>
      <c r="D94" t="str" cm="1">
        <f t="array" ref="D94">IF(SUM(IFERROR(FIND($B94,K$1:K$8,1),""))&gt;=1,C94,"")</f>
        <v/>
      </c>
      <c r="F94">
        <v>0</v>
      </c>
    </row>
    <row r="95" spans="1:6">
      <c r="A95" s="83"/>
      <c r="B95" t="str">
        <f t="shared" si="2"/>
        <v>t1900xt</v>
      </c>
      <c r="C95">
        <v>94</v>
      </c>
      <c r="D95" t="str" cm="1">
        <f t="array" ref="D95">IF(SUM(IFERROR(FIND($B95,K$1:K$8,1),""))&gt;=1,C95,"")</f>
        <v/>
      </c>
      <c r="F95">
        <v>0</v>
      </c>
    </row>
    <row r="96" spans="1:6">
      <c r="A96" s="83"/>
      <c r="B96" t="str">
        <f t="shared" si="2"/>
        <v>t1900xt</v>
      </c>
      <c r="C96">
        <v>95</v>
      </c>
      <c r="D96" t="str" cm="1">
        <f t="array" ref="D96">IF(SUM(IFERROR(FIND($B96,K$1:K$8,1),""))&gt;=1,C96,"")</f>
        <v/>
      </c>
      <c r="F96">
        <v>0</v>
      </c>
    </row>
    <row r="97" spans="1:6">
      <c r="A97" s="83"/>
      <c r="B97" t="str">
        <f t="shared" si="2"/>
        <v>t1900xt</v>
      </c>
      <c r="C97">
        <v>96</v>
      </c>
      <c r="D97" t="str" cm="1">
        <f t="array" ref="D97">IF(SUM(IFERROR(FIND($B97,K$1:K$8,1),""))&gt;=1,C97,"")</f>
        <v/>
      </c>
      <c r="F97">
        <v>0</v>
      </c>
    </row>
    <row r="98" spans="1:6">
      <c r="A98" s="83"/>
      <c r="B98" t="str">
        <f t="shared" si="2"/>
        <v>t1900xt</v>
      </c>
      <c r="C98">
        <v>97</v>
      </c>
      <c r="D98" t="str" cm="1">
        <f t="array" ref="D98">IF(SUM(IFERROR(FIND($B98,K$1:K$8,1),""))&gt;=1,C98,"")</f>
        <v/>
      </c>
      <c r="F98">
        <v>0</v>
      </c>
    </row>
    <row r="99" spans="1:6">
      <c r="A99" s="83"/>
      <c r="B99" t="str">
        <f t="shared" si="2"/>
        <v>t1900xt</v>
      </c>
      <c r="C99">
        <v>98</v>
      </c>
      <c r="D99" t="str" cm="1">
        <f t="array" ref="D99">IF(SUM(IFERROR(FIND($B99,K$1:K$8,1),""))&gt;=1,C99,"")</f>
        <v/>
      </c>
      <c r="F99">
        <v>0</v>
      </c>
    </row>
    <row r="100" spans="1:6">
      <c r="A100" s="84"/>
      <c r="B100" t="str">
        <f t="shared" si="2"/>
        <v>t1900xt</v>
      </c>
      <c r="C100">
        <v>99</v>
      </c>
      <c r="D100" t="str" cm="1">
        <f t="array" ref="D100">IF(SUM(IFERROR(FIND($B100,K$1:K$8,1),""))&gt;=1,C100,"")</f>
        <v/>
      </c>
    </row>
    <row r="101" spans="1:6">
      <c r="D101" t="str">
        <f>IF(ISERROR(MATCH(A101,'County Selection'!#REF!,0)),"",C101)</f>
        <v/>
      </c>
    </row>
    <row r="102" spans="1:6">
      <c r="D102" t="str">
        <f>IF(ISERROR(MATCH(A102,'County Selection'!#REF!,0)),"",C102)</f>
        <v/>
      </c>
    </row>
  </sheetData>
  <dataValidations disablePrompts="1" count="1">
    <dataValidation type="list" allowBlank="1" showInputMessage="1" showErrorMessage="1" sqref="K10" xr:uid="{C1F8C261-FF6D-44D8-AFF0-3897E6133B92}">
      <formula1>INDIRECT($I$10)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1B09A-1A5E-41C2-980E-2FB9AF04189C}">
  <sheetPr>
    <tabColor rgb="FFFF0000"/>
  </sheetPr>
  <dimension ref="A1:G107"/>
  <sheetViews>
    <sheetView workbookViewId="0">
      <selection activeCell="F44" sqref="F44"/>
    </sheetView>
  </sheetViews>
  <sheetFormatPr defaultRowHeight="14.4"/>
  <cols>
    <col min="1" max="1" width="14.5546875" customWidth="1"/>
    <col min="3" max="3" width="12.44140625" customWidth="1"/>
  </cols>
  <sheetData>
    <row r="1" spans="1:7" ht="15.6">
      <c r="A1" s="3" t="s">
        <v>3</v>
      </c>
      <c r="B1" s="38">
        <f>IF(COUNTIF('County Selection'!B12:C19,A1)&gt;=1,"",ROW())</f>
        <v>1</v>
      </c>
      <c r="C1" t="e" cm="1">
        <f t="array" ref="C1">IF(ROW(A1)-ROW(A$1)+1&gt;COUNT(B$1:B$107),"",INDEX(A:A,SMALL(B$1:B$107,1+ROW(A1)-ROW(A$1))))</f>
        <v>#REF!</v>
      </c>
      <c r="G1" s="40"/>
    </row>
    <row r="2" spans="1:7" ht="15.6">
      <c r="A2" s="3" t="s">
        <v>4</v>
      </c>
      <c r="B2" s="38">
        <f>IF(COUNTIF('County Selection'!B13:C20,A2)&gt;=1,"",ROW())</f>
        <v>2</v>
      </c>
      <c r="C2" t="e" cm="1">
        <f t="array" ref="C2">IF(ROW(A2)-ROW(A$1)+1&gt;COUNT(B$1:B$107),"",INDEX(A:A,SMALL(B$1:B$107,1+ROW(A2)-ROW(A$1))))</f>
        <v>#REF!</v>
      </c>
    </row>
    <row r="3" spans="1:7" ht="15.6">
      <c r="A3" s="3" t="s">
        <v>5</v>
      </c>
      <c r="B3" s="38">
        <f>IF(COUNTIF('County Selection'!B14:C21,A3)&gt;=1,"",ROW())</f>
        <v>3</v>
      </c>
      <c r="C3" t="e" cm="1">
        <f t="array" ref="C3">IF(ROW(A3)-ROW(A$1)+1&gt;COUNT(B$1:B$107),"",INDEX(A:A,SMALL(B$1:B$107,1+ROW(A3)-ROW(A$1))))</f>
        <v>#REF!</v>
      </c>
    </row>
    <row r="4" spans="1:7" ht="15.6">
      <c r="A4" s="3" t="s">
        <v>6</v>
      </c>
      <c r="B4" s="38">
        <f>IF(COUNTIF('County Selection'!B15:C21,A4)&gt;=1,"",ROW())</f>
        <v>4</v>
      </c>
      <c r="C4" t="e" cm="1">
        <f t="array" ref="C4">IF(ROW(A4)-ROW(A$1)+1&gt;COUNT(B$1:B$107),"",INDEX(A:A,SMALL(B$1:B$107,1+ROW(A4)-ROW(A$1))))</f>
        <v>#REF!</v>
      </c>
    </row>
    <row r="5" spans="1:7" ht="15.6">
      <c r="A5" s="3" t="s">
        <v>7</v>
      </c>
      <c r="B5" s="38">
        <f>IF(COUNTIF('County Selection'!B16:C21,A5)&gt;=1,"",ROW())</f>
        <v>5</v>
      </c>
      <c r="C5" t="e" cm="1">
        <f t="array" ref="C5">IF(ROW(A5)-ROW(A$1)+1&gt;COUNT(B$1:B$107),"",INDEX(A:A,SMALL(B$1:B$107,1+ROW(A5)-ROW(A$1))))</f>
        <v>#REF!</v>
      </c>
    </row>
    <row r="6" spans="1:7" ht="15.6">
      <c r="A6" s="3" t="s">
        <v>8</v>
      </c>
      <c r="B6" s="38">
        <f>IF(COUNTIF('County Selection'!B17:C21,A6)&gt;=1,"",ROW())</f>
        <v>6</v>
      </c>
      <c r="C6" t="e" cm="1">
        <f t="array" ref="C6">IF(ROW(A6)-ROW(A$1)+1&gt;COUNT(B$1:B$107),"",INDEX(A:A,SMALL(B$1:B$107,1+ROW(A6)-ROW(A$1))))</f>
        <v>#REF!</v>
      </c>
    </row>
    <row r="7" spans="1:7" ht="15.6">
      <c r="A7" s="3" t="s">
        <v>9</v>
      </c>
      <c r="B7" s="38">
        <f>IF(COUNTIF('County Selection'!B18:C21,A7)&gt;=1,"",ROW())</f>
        <v>7</v>
      </c>
      <c r="C7" t="e" cm="1">
        <f t="array" ref="C7">IF(ROW(A7)-ROW(A$1)+1&gt;COUNT(B$1:B$107),"",INDEX(A:A,SMALL(B$1:B$107,1+ROW(A7)-ROW(A$1))))</f>
        <v>#REF!</v>
      </c>
    </row>
    <row r="8" spans="1:7" ht="15.6">
      <c r="A8" s="3" t="s">
        <v>10</v>
      </c>
      <c r="B8" s="38">
        <f>IF(COUNTIF('County Selection'!B19:C21,A8)&gt;=1,"",ROW())</f>
        <v>8</v>
      </c>
      <c r="C8" t="e" cm="1">
        <f t="array" ref="C8">IF(ROW(A8)-ROW(A$1)+1&gt;COUNT(B$1:B$107),"",INDEX(A:A,SMALL(B$1:B$107,1+ROW(A8)-ROW(A$1))))</f>
        <v>#REF!</v>
      </c>
    </row>
    <row r="9" spans="1:7" ht="15.6">
      <c r="A9" s="3" t="s">
        <v>11</v>
      </c>
      <c r="B9" s="38">
        <f>IF(COUNTIF('County Selection'!B20:C21,A9)&gt;=1,"",ROW())</f>
        <v>9</v>
      </c>
      <c r="C9" t="e" cm="1">
        <f t="array" ref="C9">IF(ROW(A9)-ROW(A$1)+1&gt;COUNT(B$1:B$107),"",INDEX(A:A,SMALL(B$1:B$107,1+ROW(A9)-ROW(A$1))))</f>
        <v>#REF!</v>
      </c>
    </row>
    <row r="10" spans="1:7" ht="15.6">
      <c r="A10" s="3" t="s">
        <v>12</v>
      </c>
      <c r="B10" s="38">
        <f>IF(COUNTIF('County Selection'!B21:C21,A10)&gt;=1,"",ROW())</f>
        <v>10</v>
      </c>
      <c r="C10" t="e" cm="1">
        <f t="array" ref="C10">IF(ROW(A10)-ROW(A$1)+1&gt;COUNT(B$1:B$107),"",INDEX(A:A,SMALL(B$1:B$107,1+ROW(A10)-ROW(A$1))))</f>
        <v>#REF!</v>
      </c>
    </row>
    <row r="11" spans="1:7" ht="15.6">
      <c r="A11" s="3" t="s">
        <v>13</v>
      </c>
      <c r="B11" s="38" t="e">
        <f>IF(COUNTIF('County Selection'!#REF!,A11)&gt;=1,"",ROW())</f>
        <v>#REF!</v>
      </c>
      <c r="C11" t="str" cm="1">
        <f t="array" ref="C11">IF(ROW(A11)-ROW(A$1)+1&gt;COUNT(B$1:B$107),"",INDEX(A:A,SMALL(B$1:B$107,1+ROW(A11)-ROW(A$1))))</f>
        <v/>
      </c>
    </row>
    <row r="12" spans="1:7" ht="15.6">
      <c r="A12" s="3" t="s">
        <v>14</v>
      </c>
      <c r="B12" s="38" t="e">
        <f>IF(COUNTIF('County Selection'!#REF!,A12)&gt;=1,"",ROW())</f>
        <v>#REF!</v>
      </c>
      <c r="C12" t="str" cm="1">
        <f t="array" ref="C12">IF(ROW(A12)-ROW(A$1)+1&gt;COUNT(B$1:B$107),"",INDEX(A:A,SMALL(B$1:B$107,1+ROW(A12)-ROW(A$1))))</f>
        <v/>
      </c>
    </row>
    <row r="13" spans="1:7" ht="15.6">
      <c r="A13" s="3" t="s">
        <v>15</v>
      </c>
      <c r="B13" s="38" t="e">
        <f>IF(COUNTIF('County Selection'!#REF!,A13)&gt;=1,"",ROW())</f>
        <v>#REF!</v>
      </c>
      <c r="C13" t="str" cm="1">
        <f t="array" ref="C13">IF(ROW(A13)-ROW(A$1)+1&gt;COUNT(B$1:B$107),"",INDEX(A:A,SMALL(B$1:B$107,1+ROW(A13)-ROW(A$1))))</f>
        <v/>
      </c>
    </row>
    <row r="14" spans="1:7" ht="15.6">
      <c r="A14" s="3" t="s">
        <v>16</v>
      </c>
      <c r="B14" s="38" t="e">
        <f>IF(COUNTIF('County Selection'!#REF!,A14)&gt;=1,"",ROW())</f>
        <v>#REF!</v>
      </c>
      <c r="C14" t="str" cm="1">
        <f t="array" ref="C14">IF(ROW(A14)-ROW(A$1)+1&gt;COUNT(B$1:B$107),"",INDEX(A:A,SMALL(B$1:B$107,1+ROW(A14)-ROW(A$1))))</f>
        <v/>
      </c>
    </row>
    <row r="15" spans="1:7" ht="15.6">
      <c r="A15" s="3" t="s">
        <v>17</v>
      </c>
      <c r="B15" s="38" t="e">
        <f>IF(COUNTIF('County Selection'!#REF!,A15)&gt;=1,"",ROW())</f>
        <v>#REF!</v>
      </c>
      <c r="C15" t="str" cm="1">
        <f t="array" ref="C15">IF(ROW(A15)-ROW(A$1)+1&gt;COUNT(B$1:B$107),"",INDEX(A:A,SMALL(B$1:B$107,1+ROW(A15)-ROW(A$1))))</f>
        <v/>
      </c>
    </row>
    <row r="16" spans="1:7" ht="15.6">
      <c r="A16" s="3" t="s">
        <v>18</v>
      </c>
      <c r="B16" s="38" t="e">
        <f>IF(COUNTIF('County Selection'!#REF!,A16)&gt;=1,"",ROW())</f>
        <v>#REF!</v>
      </c>
      <c r="C16" t="str" cm="1">
        <f t="array" ref="C16">IF(ROW(A16)-ROW(A$1)+1&gt;COUNT(B$1:B$107),"",INDEX(A:A,SMALL(B$1:B$107,1+ROW(A16)-ROW(A$1))))</f>
        <v/>
      </c>
    </row>
    <row r="17" spans="1:3" ht="15.6">
      <c r="A17" s="3" t="s">
        <v>19</v>
      </c>
      <c r="B17" s="38" t="e">
        <f>IF(COUNTIF('County Selection'!#REF!,A17)&gt;=1,"",ROW())</f>
        <v>#REF!</v>
      </c>
      <c r="C17" t="str" cm="1">
        <f t="array" ref="C17">IF(ROW(A17)-ROW(A$1)+1&gt;COUNT(B$1:B$107),"",INDEX(A:A,SMALL(B$1:B$107,1+ROW(A17)-ROW(A$1))))</f>
        <v/>
      </c>
    </row>
    <row r="18" spans="1:3" ht="15.6">
      <c r="A18" s="3" t="s">
        <v>20</v>
      </c>
      <c r="B18" s="38" t="e">
        <f>IF(COUNTIF('County Selection'!#REF!,A18)&gt;=1,"",ROW())</f>
        <v>#REF!</v>
      </c>
      <c r="C18" t="str" cm="1">
        <f t="array" ref="C18">IF(ROW(A18)-ROW(A$1)+1&gt;COUNT(B$1:B$107),"",INDEX(A:A,SMALL(B$1:B$107,1+ROW(A18)-ROW(A$1))))</f>
        <v/>
      </c>
    </row>
    <row r="19" spans="1:3" ht="15.6">
      <c r="A19" s="3" t="s">
        <v>21</v>
      </c>
      <c r="B19" s="38" t="e">
        <f>IF(COUNTIF('County Selection'!#REF!,A19)&gt;=1,"",ROW())</f>
        <v>#REF!</v>
      </c>
      <c r="C19" t="str" cm="1">
        <f t="array" ref="C19">IF(ROW(A19)-ROW(A$1)+1&gt;COUNT(B$1:B$107),"",INDEX(A:A,SMALL(B$1:B$107,1+ROW(A19)-ROW(A$1))))</f>
        <v/>
      </c>
    </row>
    <row r="20" spans="1:3" ht="15.6">
      <c r="A20" s="3" t="s">
        <v>22</v>
      </c>
      <c r="B20" s="38" t="e">
        <f>IF(COUNTIF('County Selection'!#REF!,A20)&gt;=1,"",ROW())</f>
        <v>#REF!</v>
      </c>
      <c r="C20" t="str" cm="1">
        <f t="array" ref="C20">IF(ROW(A20)-ROW(A$1)+1&gt;COUNT(B$1:B$107),"",INDEX(A:A,SMALL(B$1:B$107,1+ROW(A20)-ROW(A$1))))</f>
        <v/>
      </c>
    </row>
    <row r="21" spans="1:3" ht="15.6">
      <c r="A21" s="3" t="s">
        <v>23</v>
      </c>
      <c r="B21" s="38" t="e">
        <f>IF(COUNTIF('County Selection'!#REF!,A21)&gt;=1,"",ROW())</f>
        <v>#REF!</v>
      </c>
      <c r="C21" t="str" cm="1">
        <f t="array" ref="C21">IF(ROW(A21)-ROW(A$1)+1&gt;COUNT(B$1:B$107),"",INDEX(A:A,SMALL(B$1:B$107,1+ROW(A21)-ROW(A$1))))</f>
        <v/>
      </c>
    </row>
    <row r="22" spans="1:3" ht="15.6">
      <c r="A22" s="3" t="s">
        <v>25</v>
      </c>
      <c r="B22" s="38" t="e">
        <f>IF(COUNTIF('County Selection'!#REF!,A22)&gt;=1,"",ROW())</f>
        <v>#REF!</v>
      </c>
      <c r="C22" t="str" cm="1">
        <f t="array" ref="C22">IF(ROW(A22)-ROW(A$1)+1&gt;COUNT(B$1:B$107),"",INDEX(A:A,SMALL(B$1:B$107,1+ROW(A22)-ROW(A$1))))</f>
        <v/>
      </c>
    </row>
    <row r="23" spans="1:3" ht="15.6">
      <c r="A23" s="3" t="s">
        <v>27</v>
      </c>
      <c r="B23" s="38" t="e">
        <f>IF(COUNTIF('County Selection'!#REF!,A23)&gt;=1,"",ROW())</f>
        <v>#REF!</v>
      </c>
      <c r="C23" t="str" cm="1">
        <f t="array" ref="C23">IF(ROW(A23)-ROW(A$1)+1&gt;COUNT(B$1:B$107),"",INDEX(A:A,SMALL(B$1:B$107,1+ROW(A23)-ROW(A$1))))</f>
        <v/>
      </c>
    </row>
    <row r="24" spans="1:3" ht="15.6">
      <c r="A24" s="3" t="s">
        <v>29</v>
      </c>
      <c r="B24" s="38" t="e">
        <f>IF(COUNTIF('County Selection'!#REF!,A24)&gt;=1,"",ROW())</f>
        <v>#REF!</v>
      </c>
      <c r="C24" t="str" cm="1">
        <f t="array" ref="C24">IF(ROW(A24)-ROW(A$1)+1&gt;COUNT(B$1:B$107),"",INDEX(A:A,SMALL(B$1:B$107,1+ROW(A24)-ROW(A$1))))</f>
        <v/>
      </c>
    </row>
    <row r="25" spans="1:3" ht="15.6">
      <c r="A25" s="3" t="s">
        <v>30</v>
      </c>
      <c r="B25" s="38" t="e">
        <f>IF(COUNTIF('County Selection'!#REF!,A25)&gt;=1,"",ROW())</f>
        <v>#REF!</v>
      </c>
      <c r="C25" t="str" cm="1">
        <f t="array" ref="C25">IF(ROW(A25)-ROW(A$1)+1&gt;COUNT(B$1:B$107),"",INDEX(A:A,SMALL(B$1:B$107,1+ROW(A25)-ROW(A$1))))</f>
        <v/>
      </c>
    </row>
    <row r="26" spans="1:3" ht="15.6">
      <c r="A26" s="3" t="s">
        <v>31</v>
      </c>
      <c r="B26" s="38" t="e">
        <f>IF(COUNTIF('County Selection'!#REF!,A26)&gt;=1,"",ROW())</f>
        <v>#REF!</v>
      </c>
      <c r="C26" t="str" cm="1">
        <f t="array" ref="C26">IF(ROW(A26)-ROW(A$1)+1&gt;COUNT(B$1:B$107),"",INDEX(A:A,SMALL(B$1:B$107,1+ROW(A26)-ROW(A$1))))</f>
        <v/>
      </c>
    </row>
    <row r="27" spans="1:3" ht="15.6">
      <c r="A27" s="3" t="s">
        <v>32</v>
      </c>
      <c r="B27" s="38" t="e">
        <f>IF(COUNTIF('County Selection'!#REF!,A27)&gt;=1,"",ROW())</f>
        <v>#REF!</v>
      </c>
      <c r="C27" t="str" cm="1">
        <f t="array" ref="C27">IF(ROW(A27)-ROW(A$1)+1&gt;COUNT(B$1:B$107),"",INDEX(A:A,SMALL(B$1:B$107,1+ROW(A27)-ROW(A$1))))</f>
        <v/>
      </c>
    </row>
    <row r="28" spans="1:3" ht="15.6">
      <c r="A28" s="3" t="s">
        <v>33</v>
      </c>
      <c r="B28" s="38" t="e">
        <f>IF(COUNTIF('County Selection'!#REF!,A28)&gt;=1,"",ROW())</f>
        <v>#REF!</v>
      </c>
      <c r="C28" t="str" cm="1">
        <f t="array" ref="C28">IF(ROW(A28)-ROW(A$1)+1&gt;COUNT(B$1:B$107),"",INDEX(A:A,SMALL(B$1:B$107,1+ROW(A28)-ROW(A$1))))</f>
        <v/>
      </c>
    </row>
    <row r="29" spans="1:3" ht="15.6">
      <c r="A29" s="3" t="s">
        <v>34</v>
      </c>
      <c r="B29" s="38" t="e">
        <f>IF(COUNTIF('County Selection'!#REF!,A29)&gt;=1,"",ROW())</f>
        <v>#REF!</v>
      </c>
      <c r="C29" t="str" cm="1">
        <f t="array" ref="C29">IF(ROW(A29)-ROW(A$1)+1&gt;COUNT(B$1:B$107),"",INDEX(A:A,SMALL(B$1:B$107,1+ROW(A29)-ROW(A$1))))</f>
        <v/>
      </c>
    </row>
    <row r="30" spans="1:3" ht="15.6">
      <c r="A30" s="3" t="s">
        <v>35</v>
      </c>
      <c r="B30" s="38" t="e">
        <f>IF(COUNTIF('County Selection'!#REF!,A30)&gt;=1,"",ROW())</f>
        <v>#REF!</v>
      </c>
      <c r="C30" t="str" cm="1">
        <f t="array" ref="C30">IF(ROW(A30)-ROW(A$1)+1&gt;COUNT(B$1:B$107),"",INDEX(A:A,SMALL(B$1:B$107,1+ROW(A30)-ROW(A$1))))</f>
        <v/>
      </c>
    </row>
    <row r="31" spans="1:3" ht="15.6">
      <c r="A31" s="3" t="s">
        <v>36</v>
      </c>
      <c r="B31" s="38" t="e">
        <f>IF(COUNTIF('County Selection'!#REF!,A31)&gt;=1,"",ROW())</f>
        <v>#REF!</v>
      </c>
      <c r="C31" t="str" cm="1">
        <f t="array" ref="C31">IF(ROW(A31)-ROW(A$1)+1&gt;COUNT(B$1:B$107),"",INDEX(A:A,SMALL(B$1:B$107,1+ROW(A31)-ROW(A$1))))</f>
        <v/>
      </c>
    </row>
    <row r="32" spans="1:3" ht="15.6">
      <c r="A32" s="3" t="s">
        <v>37</v>
      </c>
      <c r="B32" s="38" t="e">
        <f>IF(COUNTIF('County Selection'!#REF!,A32)&gt;=1,"",ROW())</f>
        <v>#REF!</v>
      </c>
      <c r="C32" t="str" cm="1">
        <f t="array" ref="C32">IF(ROW(A32)-ROW(A$1)+1&gt;COUNT(B$1:B$107),"",INDEX(A:A,SMALL(B$1:B$107,1+ROW(A32)-ROW(A$1))))</f>
        <v/>
      </c>
    </row>
    <row r="33" spans="1:3" ht="15.6">
      <c r="A33" s="3" t="s">
        <v>38</v>
      </c>
      <c r="B33" s="38" t="e">
        <f>IF(COUNTIF('County Selection'!#REF!,A33)&gt;=1,"",ROW())</f>
        <v>#REF!</v>
      </c>
      <c r="C33" t="str" cm="1">
        <f t="array" ref="C33">IF(ROW(A33)-ROW(A$1)+1&gt;COUNT(B$1:B$107),"",INDEX(A:A,SMALL(B$1:B$107,1+ROW(A33)-ROW(A$1))))</f>
        <v/>
      </c>
    </row>
    <row r="34" spans="1:3" ht="15.6">
      <c r="A34" s="3" t="s">
        <v>39</v>
      </c>
      <c r="B34" s="38" t="e">
        <f>IF(COUNTIF('County Selection'!#REF!,A34)&gt;=1,"",ROW())</f>
        <v>#REF!</v>
      </c>
      <c r="C34" t="str" cm="1">
        <f t="array" ref="C34">IF(ROW(A34)-ROW(A$1)+1&gt;COUNT(B$1:B$107),"",INDEX(A:A,SMALL(B$1:B$107,1+ROW(A34)-ROW(A$1))))</f>
        <v/>
      </c>
    </row>
    <row r="35" spans="1:3" ht="15.6">
      <c r="A35" s="3" t="s">
        <v>40</v>
      </c>
      <c r="B35" s="38" t="e">
        <f>IF(COUNTIF('County Selection'!#REF!,A35)&gt;=1,"",ROW())</f>
        <v>#REF!</v>
      </c>
      <c r="C35" t="str" cm="1">
        <f t="array" ref="C35">IF(ROW(A35)-ROW(A$1)+1&gt;COUNT(B$1:B$107),"",INDEX(A:A,SMALL(B$1:B$107,1+ROW(A35)-ROW(A$1))))</f>
        <v/>
      </c>
    </row>
    <row r="36" spans="1:3" ht="15.6">
      <c r="A36" s="3" t="s">
        <v>41</v>
      </c>
      <c r="B36" s="38" t="e">
        <f>IF(COUNTIF('County Selection'!#REF!,A36)&gt;=1,"",ROW())</f>
        <v>#REF!</v>
      </c>
      <c r="C36" t="str" cm="1">
        <f t="array" ref="C36">IF(ROW(A36)-ROW(A$1)+1&gt;COUNT(B$1:B$107),"",INDEX(A:A,SMALL(B$1:B$107,1+ROW(A36)-ROW(A$1))))</f>
        <v/>
      </c>
    </row>
    <row r="37" spans="1:3" ht="15.6">
      <c r="A37" s="3" t="s">
        <v>42</v>
      </c>
      <c r="B37" s="38" t="e">
        <f>IF(COUNTIF('County Selection'!#REF!,A37)&gt;=1,"",ROW())</f>
        <v>#REF!</v>
      </c>
      <c r="C37" t="str" cm="1">
        <f t="array" ref="C37">IF(ROW(A37)-ROW(A$1)+1&gt;COUNT(B$1:B$107),"",INDEX(A:A,SMALL(B$1:B$107,1+ROW(A37)-ROW(A$1))))</f>
        <v/>
      </c>
    </row>
    <row r="38" spans="1:3" ht="15.6">
      <c r="A38" s="3" t="s">
        <v>43</v>
      </c>
      <c r="B38" s="38" t="e">
        <f>IF(COUNTIF('County Selection'!#REF!,A38)&gt;=1,"",ROW())</f>
        <v>#REF!</v>
      </c>
      <c r="C38" t="str" cm="1">
        <f t="array" ref="C38">IF(ROW(A38)-ROW(A$1)+1&gt;COUNT(B$1:B$107),"",INDEX(A:A,SMALL(B$1:B$107,1+ROW(A38)-ROW(A$1))))</f>
        <v/>
      </c>
    </row>
    <row r="39" spans="1:3" ht="15.6">
      <c r="A39" s="3" t="s">
        <v>44</v>
      </c>
      <c r="B39" s="38" t="e">
        <f>IF(COUNTIF('County Selection'!#REF!,A39)&gt;=1,"",ROW())</f>
        <v>#REF!</v>
      </c>
      <c r="C39" t="str" cm="1">
        <f t="array" ref="C39">IF(ROW(A39)-ROW(A$1)+1&gt;COUNT(B$1:B$107),"",INDEX(A:A,SMALL(B$1:B$107,1+ROW(A39)-ROW(A$1))))</f>
        <v/>
      </c>
    </row>
    <row r="40" spans="1:3" ht="15.6">
      <c r="A40" s="3" t="s">
        <v>45</v>
      </c>
      <c r="B40" s="38" t="e">
        <f>IF(COUNTIF('County Selection'!#REF!,A40)&gt;=1,"",ROW())</f>
        <v>#REF!</v>
      </c>
      <c r="C40" t="str" cm="1">
        <f t="array" ref="C40">IF(ROW(A40)-ROW(A$1)+1&gt;COUNT(B$1:B$107),"",INDEX(A:A,SMALL(B$1:B$107,1+ROW(A40)-ROW(A$1))))</f>
        <v/>
      </c>
    </row>
    <row r="41" spans="1:3" ht="15.6">
      <c r="A41" s="3" t="s">
        <v>46</v>
      </c>
      <c r="B41" s="38" t="e">
        <f>IF(COUNTIF('County Selection'!#REF!,A41)&gt;=1,"",ROW())</f>
        <v>#REF!</v>
      </c>
      <c r="C41" t="str" cm="1">
        <f t="array" ref="C41">IF(ROW(A41)-ROW(A$1)+1&gt;COUNT(B$1:B$107),"",INDEX(A:A,SMALL(B$1:B$107,1+ROW(A41)-ROW(A$1))))</f>
        <v/>
      </c>
    </row>
    <row r="42" spans="1:3" ht="15.6">
      <c r="A42" s="3" t="s">
        <v>47</v>
      </c>
      <c r="B42" s="38" t="e">
        <f>IF(COUNTIF('County Selection'!#REF!,A42)&gt;=1,"",ROW())</f>
        <v>#REF!</v>
      </c>
      <c r="C42" t="str" cm="1">
        <f t="array" ref="C42">IF(ROW(A42)-ROW(A$1)+1&gt;COUNT(B$1:B$107),"",INDEX(A:A,SMALL(B$1:B$107,1+ROW(A42)-ROW(A$1))))</f>
        <v/>
      </c>
    </row>
    <row r="43" spans="1:3" ht="15.6">
      <c r="A43" s="3" t="s">
        <v>48</v>
      </c>
      <c r="B43" s="38" t="e">
        <f>IF(COUNTIF('County Selection'!#REF!,A43)&gt;=1,"",ROW())</f>
        <v>#REF!</v>
      </c>
      <c r="C43" t="str" cm="1">
        <f t="array" ref="C43">IF(ROW(A43)-ROW(A$1)+1&gt;COUNT(B$1:B$107),"",INDEX(A:A,SMALL(B$1:B$107,1+ROW(A43)-ROW(A$1))))</f>
        <v/>
      </c>
    </row>
    <row r="44" spans="1:3" ht="15.6">
      <c r="A44" s="3" t="s">
        <v>49</v>
      </c>
      <c r="B44" s="38" t="e">
        <f>IF(COUNTIF('County Selection'!#REF!,A44)&gt;=1,"",ROW())</f>
        <v>#REF!</v>
      </c>
      <c r="C44" t="str" cm="1">
        <f t="array" ref="C44">IF(ROW(A44)-ROW(A$1)+1&gt;COUNT(B$1:B$107),"",INDEX(A:A,SMALL(B$1:B$107,1+ROW(A44)-ROW(A$1))))</f>
        <v/>
      </c>
    </row>
    <row r="45" spans="1:3" ht="15.6">
      <c r="A45" s="3" t="s">
        <v>50</v>
      </c>
      <c r="B45" s="38" t="e">
        <f>IF(COUNTIF('County Selection'!#REF!,A45)&gt;=1,"",ROW())</f>
        <v>#REF!</v>
      </c>
      <c r="C45" t="str" cm="1">
        <f t="array" ref="C45">IF(ROW(A45)-ROW(A$1)+1&gt;COUNT(B$1:B$107),"",INDEX(A:A,SMALL(B$1:B$107,1+ROW(A45)-ROW(A$1))))</f>
        <v/>
      </c>
    </row>
    <row r="46" spans="1:3" ht="15.6">
      <c r="A46" s="3" t="s">
        <v>51</v>
      </c>
      <c r="B46" s="38" t="e">
        <f>IF(COUNTIF('County Selection'!#REF!,A46)&gt;=1,"",ROW())</f>
        <v>#REF!</v>
      </c>
      <c r="C46" t="str" cm="1">
        <f t="array" ref="C46">IF(ROW(A46)-ROW(A$1)+1&gt;COUNT(B$1:B$107),"",INDEX(A:A,SMALL(B$1:B$107,1+ROW(A46)-ROW(A$1))))</f>
        <v/>
      </c>
    </row>
    <row r="47" spans="1:3" ht="15.6">
      <c r="A47" s="3" t="s">
        <v>52</v>
      </c>
      <c r="B47" s="38" t="e">
        <f>IF(COUNTIF('County Selection'!#REF!,A47)&gt;=1,"",ROW())</f>
        <v>#REF!</v>
      </c>
      <c r="C47" t="str" cm="1">
        <f t="array" ref="C47">IF(ROW(A47)-ROW(A$1)+1&gt;COUNT(B$1:B$107),"",INDEX(A:A,SMALL(B$1:B$107,1+ROW(A47)-ROW(A$1))))</f>
        <v/>
      </c>
    </row>
    <row r="48" spans="1:3" ht="15.6">
      <c r="A48" s="3" t="s">
        <v>53</v>
      </c>
      <c r="B48" s="38" t="e">
        <f>IF(COUNTIF('County Selection'!#REF!,A48)&gt;=1,"",ROW())</f>
        <v>#REF!</v>
      </c>
      <c r="C48" t="str" cm="1">
        <f t="array" ref="C48">IF(ROW(A48)-ROW(A$1)+1&gt;COUNT(B$1:B$107),"",INDEX(A:A,SMALL(B$1:B$107,1+ROW(A48)-ROW(A$1))))</f>
        <v/>
      </c>
    </row>
    <row r="49" spans="1:3" ht="15.6">
      <c r="A49" s="3" t="s">
        <v>54</v>
      </c>
      <c r="B49" s="38" t="e">
        <f>IF(COUNTIF('County Selection'!#REF!,A49)&gt;=1,"",ROW())</f>
        <v>#REF!</v>
      </c>
      <c r="C49" t="str" cm="1">
        <f t="array" ref="C49">IF(ROW(A49)-ROW(A$1)+1&gt;COUNT(B$1:B$107),"",INDEX(A:A,SMALL(B$1:B$107,1+ROW(A49)-ROW(A$1))))</f>
        <v/>
      </c>
    </row>
    <row r="50" spans="1:3" ht="15.6">
      <c r="A50" s="3" t="s">
        <v>55</v>
      </c>
      <c r="B50" s="38" t="e">
        <f>IF(COUNTIF('County Selection'!#REF!,A50)&gt;=1,"",ROW())</f>
        <v>#REF!</v>
      </c>
      <c r="C50" t="str" cm="1">
        <f t="array" ref="C50">IF(ROW(A50)-ROW(A$1)+1&gt;COUNT(B$1:B$107),"",INDEX(A:A,SMALL(B$1:B$107,1+ROW(A50)-ROW(A$1))))</f>
        <v/>
      </c>
    </row>
    <row r="51" spans="1:3" ht="15.6">
      <c r="A51" s="3" t="s">
        <v>56</v>
      </c>
      <c r="B51" s="38" t="e">
        <f>IF(COUNTIF('County Selection'!#REF!,A51)&gt;=1,"",ROW())</f>
        <v>#REF!</v>
      </c>
      <c r="C51" t="str" cm="1">
        <f t="array" ref="C51">IF(ROW(A51)-ROW(A$1)+1&gt;COUNT(B$1:B$107),"",INDEX(A:A,SMALL(B$1:B$107,1+ROW(A51)-ROW(A$1))))</f>
        <v/>
      </c>
    </row>
    <row r="52" spans="1:3" ht="15.6">
      <c r="A52" s="3" t="s">
        <v>57</v>
      </c>
      <c r="B52" s="38" t="e">
        <f>IF(COUNTIF('County Selection'!#REF!,A52)&gt;=1,"",ROW())</f>
        <v>#REF!</v>
      </c>
      <c r="C52" t="str" cm="1">
        <f t="array" ref="C52">IF(ROW(A52)-ROW(A$1)+1&gt;COUNT(B$1:B$107),"",INDEX(A:A,SMALL(B$1:B$107,1+ROW(A52)-ROW(A$1))))</f>
        <v/>
      </c>
    </row>
    <row r="53" spans="1:3" ht="15.6">
      <c r="A53" s="3" t="s">
        <v>58</v>
      </c>
      <c r="B53" s="38" t="e">
        <f>IF(COUNTIF('County Selection'!#REF!,A53)&gt;=1,"",ROW())</f>
        <v>#REF!</v>
      </c>
      <c r="C53" t="str" cm="1">
        <f t="array" ref="C53">IF(ROW(A53)-ROW(A$1)+1&gt;COUNT(B$1:B$107),"",INDEX(A:A,SMALL(B$1:B$107,1+ROW(A53)-ROW(A$1))))</f>
        <v/>
      </c>
    </row>
    <row r="54" spans="1:3" ht="15.6">
      <c r="A54" s="3" t="s">
        <v>59</v>
      </c>
      <c r="B54" s="38" t="e">
        <f>IF(COUNTIF('County Selection'!#REF!,A54)&gt;=1,"",ROW())</f>
        <v>#REF!</v>
      </c>
      <c r="C54" t="str" cm="1">
        <f t="array" ref="C54">IF(ROW(A54)-ROW(A$1)+1&gt;COUNT(B$1:B$107),"",INDEX(A:A,SMALL(B$1:B$107,1+ROW(A54)-ROW(A$1))))</f>
        <v/>
      </c>
    </row>
    <row r="55" spans="1:3" ht="15.6">
      <c r="A55" s="3" t="s">
        <v>60</v>
      </c>
      <c r="B55" s="38" t="e">
        <f>IF(COUNTIF('County Selection'!#REF!,A55)&gt;=1,"",ROW())</f>
        <v>#REF!</v>
      </c>
      <c r="C55" t="str" cm="1">
        <f t="array" ref="C55">IF(ROW(A55)-ROW(A$1)+1&gt;COUNT(B$1:B$107),"",INDEX(A:A,SMALL(B$1:B$107,1+ROW(A55)-ROW(A$1))))</f>
        <v/>
      </c>
    </row>
    <row r="56" spans="1:3" ht="15.6">
      <c r="A56" s="3"/>
      <c r="B56" s="38"/>
    </row>
    <row r="57" spans="1:3" ht="15.6">
      <c r="A57" s="3"/>
      <c r="B57" s="38"/>
    </row>
    <row r="58" spans="1:3" ht="15.6">
      <c r="A58" s="3"/>
      <c r="B58" s="38"/>
    </row>
    <row r="59" spans="1:3" ht="15.6">
      <c r="A59" s="3"/>
      <c r="B59" s="38"/>
    </row>
    <row r="60" spans="1:3" ht="15.6">
      <c r="A60" s="3"/>
      <c r="B60" s="38"/>
    </row>
    <row r="61" spans="1:3" ht="15.6">
      <c r="A61" s="3"/>
      <c r="B61" s="38"/>
    </row>
    <row r="62" spans="1:3" ht="15.6">
      <c r="A62" s="3"/>
      <c r="B62" s="38"/>
    </row>
    <row r="63" spans="1:3" ht="15.6">
      <c r="A63" s="3"/>
      <c r="B63" s="38"/>
    </row>
    <row r="64" spans="1:3" ht="15.6">
      <c r="A64" s="3"/>
      <c r="B64" s="38"/>
    </row>
    <row r="65" spans="1:2" ht="15.6">
      <c r="A65" s="3"/>
      <c r="B65" s="38"/>
    </row>
    <row r="66" spans="1:2" ht="15.6">
      <c r="A66" s="3"/>
      <c r="B66" s="38"/>
    </row>
    <row r="67" spans="1:2" ht="15.6">
      <c r="A67" s="3"/>
      <c r="B67" s="38"/>
    </row>
    <row r="68" spans="1:2" ht="15.6">
      <c r="A68" s="3"/>
      <c r="B68" s="38"/>
    </row>
    <row r="69" spans="1:2" ht="15.6">
      <c r="A69" s="3"/>
      <c r="B69" s="38"/>
    </row>
    <row r="70" spans="1:2" ht="15.6">
      <c r="A70" s="3"/>
      <c r="B70" s="38"/>
    </row>
    <row r="71" spans="1:2" ht="15.6">
      <c r="A71" s="3"/>
      <c r="B71" s="38"/>
    </row>
    <row r="72" spans="1:2" ht="15.6">
      <c r="A72" s="3"/>
      <c r="B72" s="38"/>
    </row>
    <row r="73" spans="1:2" ht="15.6">
      <c r="A73" s="3"/>
      <c r="B73" s="38"/>
    </row>
    <row r="74" spans="1:2" ht="15.6">
      <c r="A74" s="3"/>
      <c r="B74" s="38"/>
    </row>
    <row r="75" spans="1:2" ht="15.6">
      <c r="A75" s="3"/>
      <c r="B75" s="38"/>
    </row>
    <row r="76" spans="1:2" ht="15.6">
      <c r="A76" s="3"/>
      <c r="B76" s="38"/>
    </row>
    <row r="77" spans="1:2" ht="15.6">
      <c r="A77" s="3"/>
      <c r="B77" s="38"/>
    </row>
    <row r="78" spans="1:2" ht="15.6">
      <c r="A78" s="3"/>
      <c r="B78" s="38"/>
    </row>
    <row r="79" spans="1:2" ht="15.6">
      <c r="A79" s="3"/>
      <c r="B79" s="38"/>
    </row>
    <row r="80" spans="1:2" ht="15.6">
      <c r="A80" s="3"/>
      <c r="B80" s="38"/>
    </row>
    <row r="81" spans="1:2" ht="15.6">
      <c r="A81" s="3"/>
      <c r="B81" s="38"/>
    </row>
    <row r="82" spans="1:2" ht="15.6">
      <c r="A82" s="3"/>
      <c r="B82" s="38"/>
    </row>
    <row r="83" spans="1:2" ht="15.6">
      <c r="A83" s="3"/>
      <c r="B83" s="38"/>
    </row>
    <row r="84" spans="1:2" ht="15.6">
      <c r="A84" s="3"/>
      <c r="B84" s="38"/>
    </row>
    <row r="85" spans="1:2" ht="15.6">
      <c r="A85" s="3"/>
      <c r="B85" s="38"/>
    </row>
    <row r="86" spans="1:2" ht="15.6">
      <c r="A86" s="3"/>
      <c r="B86" s="38"/>
    </row>
    <row r="87" spans="1:2" ht="15.6">
      <c r="A87" s="3"/>
      <c r="B87" s="38"/>
    </row>
    <row r="88" spans="1:2" ht="15.6">
      <c r="A88" s="3"/>
      <c r="B88" s="38"/>
    </row>
    <row r="89" spans="1:2" ht="15.6">
      <c r="A89" s="3"/>
      <c r="B89" s="38"/>
    </row>
    <row r="90" spans="1:2" ht="15.6">
      <c r="A90" s="3"/>
      <c r="B90" s="38"/>
    </row>
    <row r="91" spans="1:2" ht="15.6">
      <c r="A91" s="3"/>
      <c r="B91" s="38"/>
    </row>
    <row r="92" spans="1:2" ht="15.6">
      <c r="A92" s="3"/>
      <c r="B92" s="38"/>
    </row>
    <row r="93" spans="1:2" ht="15.6">
      <c r="A93" s="3"/>
      <c r="B93" s="38"/>
    </row>
    <row r="94" spans="1:2" ht="15.6">
      <c r="A94" s="3"/>
      <c r="B94" s="38"/>
    </row>
    <row r="95" spans="1:2" ht="15.6">
      <c r="A95" s="3"/>
      <c r="B95" s="38"/>
    </row>
    <row r="96" spans="1:2" ht="15.6">
      <c r="A96" s="3"/>
      <c r="B96" s="38"/>
    </row>
    <row r="97" spans="1:2" ht="15.6">
      <c r="A97" s="3"/>
      <c r="B97" s="38"/>
    </row>
    <row r="98" spans="1:2" ht="15.6">
      <c r="A98" s="7"/>
      <c r="B98" s="38"/>
    </row>
    <row r="99" spans="1:2" ht="15.6">
      <c r="A99" s="3"/>
      <c r="B99" s="38"/>
    </row>
    <row r="100" spans="1:2" ht="15.6">
      <c r="A100" s="39"/>
      <c r="B100" s="38"/>
    </row>
    <row r="101" spans="1:2" ht="15.6">
      <c r="A101" s="39"/>
      <c r="B101" s="38"/>
    </row>
    <row r="102" spans="1:2" ht="15.6">
      <c r="A102" s="39"/>
      <c r="B102" s="38"/>
    </row>
    <row r="103" spans="1:2" ht="15.6">
      <c r="A103" s="39"/>
      <c r="B103" s="38"/>
    </row>
    <row r="104" spans="1:2" ht="15.6">
      <c r="A104" s="39"/>
      <c r="B104" s="38"/>
    </row>
    <row r="105" spans="1:2" ht="15.6">
      <c r="A105" s="39"/>
      <c r="B105" s="38"/>
    </row>
    <row r="106" spans="1:2" ht="15.6">
      <c r="A106" s="39"/>
      <c r="B106" s="38"/>
    </row>
    <row r="107" spans="1:2" ht="15.6">
      <c r="A107" s="39"/>
      <c r="B107" s="3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BB32F-BAC4-4987-8378-CECB0FF9E34B}">
  <sheetPr>
    <tabColor rgb="FFFF0000"/>
  </sheetPr>
  <dimension ref="A1:L132"/>
  <sheetViews>
    <sheetView workbookViewId="0">
      <selection activeCell="F1" sqref="F1"/>
    </sheetView>
  </sheetViews>
  <sheetFormatPr defaultRowHeight="14.4"/>
  <cols>
    <col min="1" max="5" width="21.109375" customWidth="1"/>
    <col min="8" max="11" width="16" style="40" customWidth="1"/>
    <col min="12" max="12" width="16.44140625" customWidth="1"/>
  </cols>
  <sheetData>
    <row r="1" spans="1:12" ht="99" customHeight="1">
      <c r="A1" s="113" t="s">
        <v>0</v>
      </c>
      <c r="B1" s="115" t="s">
        <v>61</v>
      </c>
      <c r="C1" s="115" t="s">
        <v>62</v>
      </c>
      <c r="D1" s="92" t="s">
        <v>63</v>
      </c>
      <c r="E1" s="94" t="s">
        <v>64</v>
      </c>
      <c r="H1" s="40">
        <v>1</v>
      </c>
    </row>
    <row r="2" spans="1:12" ht="15" thickBot="1">
      <c r="A2" s="114"/>
      <c r="B2" s="116"/>
      <c r="C2" s="116"/>
      <c r="D2" s="93" t="s">
        <v>65</v>
      </c>
      <c r="E2" s="105">
        <v>15000</v>
      </c>
    </row>
    <row r="3" spans="1:12" ht="15" thickBot="1">
      <c r="A3" s="90" t="s">
        <v>4</v>
      </c>
      <c r="B3" s="106">
        <v>30000</v>
      </c>
      <c r="C3" s="106" t="s">
        <v>65</v>
      </c>
      <c r="D3" s="107" t="s">
        <v>65</v>
      </c>
      <c r="E3" s="108">
        <v>30000</v>
      </c>
      <c r="G3">
        <f>SUM(B3:D3)</f>
        <v>30000</v>
      </c>
      <c r="H3" s="40">
        <v>15000</v>
      </c>
      <c r="K3" s="40">
        <v>15000</v>
      </c>
      <c r="L3" s="40">
        <f>SUM(H3:J3)</f>
        <v>15000</v>
      </c>
    </row>
    <row r="4" spans="1:12" ht="15" thickBot="1">
      <c r="A4" s="90" t="s">
        <v>5</v>
      </c>
      <c r="B4" s="106">
        <v>15000</v>
      </c>
      <c r="C4" s="106" t="s">
        <v>65</v>
      </c>
      <c r="D4" s="107" t="s">
        <v>65</v>
      </c>
      <c r="E4" s="108">
        <v>15000</v>
      </c>
      <c r="H4" s="40">
        <v>30000</v>
      </c>
      <c r="K4" s="40">
        <v>30000</v>
      </c>
      <c r="L4" s="40">
        <f t="shared" ref="L4:L67" si="0">SUM(H4:J4)</f>
        <v>30000</v>
      </c>
    </row>
    <row r="5" spans="1:12" ht="15" thickBot="1">
      <c r="A5" s="90" t="s">
        <v>6</v>
      </c>
      <c r="B5" s="106">
        <v>15000</v>
      </c>
      <c r="C5" s="106" t="s">
        <v>65</v>
      </c>
      <c r="D5" s="107" t="s">
        <v>65</v>
      </c>
      <c r="E5" s="108">
        <v>15000</v>
      </c>
      <c r="H5" s="40">
        <v>15000</v>
      </c>
      <c r="K5" s="40">
        <v>15000</v>
      </c>
      <c r="L5" s="40">
        <f t="shared" si="0"/>
        <v>15000</v>
      </c>
    </row>
    <row r="6" spans="1:12" ht="15" thickBot="1">
      <c r="A6" s="90" t="s">
        <v>7</v>
      </c>
      <c r="B6" s="106" t="s">
        <v>65</v>
      </c>
      <c r="C6" s="106" t="s">
        <v>65</v>
      </c>
      <c r="D6" s="107" t="s">
        <v>65</v>
      </c>
      <c r="E6" s="108">
        <v>0</v>
      </c>
      <c r="H6" s="40">
        <v>30000</v>
      </c>
      <c r="K6" s="40">
        <v>30000</v>
      </c>
      <c r="L6" s="40">
        <f t="shared" si="0"/>
        <v>30000</v>
      </c>
    </row>
    <row r="7" spans="1:12" ht="15" thickBot="1">
      <c r="A7" s="90" t="s">
        <v>8</v>
      </c>
      <c r="B7" s="106" t="s">
        <v>65</v>
      </c>
      <c r="C7" s="106" t="s">
        <v>65</v>
      </c>
      <c r="D7" s="107" t="s">
        <v>65</v>
      </c>
      <c r="E7" s="108">
        <v>0</v>
      </c>
      <c r="H7" s="40">
        <v>15000</v>
      </c>
      <c r="J7" s="40">
        <v>10000</v>
      </c>
      <c r="K7" s="40">
        <v>25000</v>
      </c>
      <c r="L7" s="40">
        <f t="shared" si="0"/>
        <v>25000</v>
      </c>
    </row>
    <row r="8" spans="1:12" ht="15" thickBot="1">
      <c r="A8" s="90" t="s">
        <v>9</v>
      </c>
      <c r="B8" s="106">
        <v>15000</v>
      </c>
      <c r="C8" s="106" t="s">
        <v>65</v>
      </c>
      <c r="D8" s="107" t="s">
        <v>65</v>
      </c>
      <c r="E8" s="108">
        <v>15000</v>
      </c>
      <c r="H8" s="40">
        <v>15000</v>
      </c>
      <c r="K8" s="40">
        <v>15000</v>
      </c>
      <c r="L8" s="40">
        <f t="shared" si="0"/>
        <v>15000</v>
      </c>
    </row>
    <row r="9" spans="1:12" ht="15" thickBot="1">
      <c r="A9" s="90" t="s">
        <v>10</v>
      </c>
      <c r="B9" s="106" t="s">
        <v>65</v>
      </c>
      <c r="C9" s="106" t="s">
        <v>65</v>
      </c>
      <c r="D9" s="107" t="s">
        <v>65</v>
      </c>
      <c r="E9" s="108">
        <v>0</v>
      </c>
      <c r="H9" s="40">
        <v>30000</v>
      </c>
      <c r="I9" s="40">
        <v>25000</v>
      </c>
      <c r="J9" s="40">
        <v>15000</v>
      </c>
      <c r="K9" s="40">
        <v>70000</v>
      </c>
      <c r="L9" s="40">
        <f t="shared" si="0"/>
        <v>70000</v>
      </c>
    </row>
    <row r="10" spans="1:12" ht="15" thickBot="1">
      <c r="A10" s="90" t="s">
        <v>11</v>
      </c>
      <c r="B10" s="106" t="s">
        <v>65</v>
      </c>
      <c r="C10" s="106" t="s">
        <v>65</v>
      </c>
      <c r="D10" s="107" t="s">
        <v>65</v>
      </c>
      <c r="E10" s="108">
        <v>0</v>
      </c>
      <c r="H10" s="40">
        <v>15000</v>
      </c>
      <c r="K10" s="40">
        <v>15000</v>
      </c>
      <c r="L10" s="40">
        <f t="shared" si="0"/>
        <v>15000</v>
      </c>
    </row>
    <row r="11" spans="1:12" ht="15" thickBot="1">
      <c r="A11" s="90" t="s">
        <v>12</v>
      </c>
      <c r="B11" s="106" t="s">
        <v>65</v>
      </c>
      <c r="C11" s="106" t="s">
        <v>65</v>
      </c>
      <c r="D11" s="107" t="s">
        <v>65</v>
      </c>
      <c r="E11" s="108">
        <v>0</v>
      </c>
      <c r="K11" s="40">
        <v>0</v>
      </c>
      <c r="L11" s="40">
        <f t="shared" si="0"/>
        <v>0</v>
      </c>
    </row>
    <row r="12" spans="1:12" ht="15" thickBot="1">
      <c r="A12" s="90" t="s">
        <v>13</v>
      </c>
      <c r="B12" s="106" t="s">
        <v>65</v>
      </c>
      <c r="C12" s="106" t="s">
        <v>65</v>
      </c>
      <c r="D12" s="107" t="s">
        <v>65</v>
      </c>
      <c r="E12" s="108">
        <v>0</v>
      </c>
      <c r="H12" s="40">
        <v>15000</v>
      </c>
      <c r="K12" s="40">
        <v>15000</v>
      </c>
      <c r="L12" s="40">
        <f t="shared" si="0"/>
        <v>15000</v>
      </c>
    </row>
    <row r="13" spans="1:12" ht="15" thickBot="1">
      <c r="A13" s="90" t="s">
        <v>14</v>
      </c>
      <c r="B13" s="106" t="s">
        <v>65</v>
      </c>
      <c r="C13" s="106" t="s">
        <v>65</v>
      </c>
      <c r="D13" s="107" t="s">
        <v>65</v>
      </c>
      <c r="E13" s="108">
        <v>0</v>
      </c>
      <c r="H13" s="40">
        <v>15000</v>
      </c>
      <c r="J13" s="40">
        <v>10000</v>
      </c>
      <c r="K13" s="40">
        <v>25000</v>
      </c>
      <c r="L13" s="40">
        <f t="shared" si="0"/>
        <v>25000</v>
      </c>
    </row>
    <row r="14" spans="1:12" ht="15" thickBot="1">
      <c r="A14" s="90" t="s">
        <v>15</v>
      </c>
      <c r="B14" s="106">
        <v>15000</v>
      </c>
      <c r="C14" s="106" t="s">
        <v>65</v>
      </c>
      <c r="D14" s="107" t="s">
        <v>65</v>
      </c>
      <c r="E14" s="108">
        <v>15000</v>
      </c>
      <c r="H14" s="40">
        <v>15000</v>
      </c>
      <c r="K14" s="40">
        <v>15000</v>
      </c>
      <c r="L14" s="40">
        <f t="shared" si="0"/>
        <v>15000</v>
      </c>
    </row>
    <row r="15" spans="1:12" ht="15" thickBot="1">
      <c r="A15" s="90" t="s">
        <v>16</v>
      </c>
      <c r="B15" s="106">
        <v>15000</v>
      </c>
      <c r="C15" s="106" t="s">
        <v>65</v>
      </c>
      <c r="D15" s="107" t="s">
        <v>65</v>
      </c>
      <c r="E15" s="108">
        <v>15000</v>
      </c>
      <c r="H15" s="40">
        <v>15000</v>
      </c>
      <c r="K15" s="40">
        <v>15000</v>
      </c>
      <c r="L15" s="40">
        <f t="shared" si="0"/>
        <v>15000</v>
      </c>
    </row>
    <row r="16" spans="1:12" ht="15" thickBot="1">
      <c r="A16" s="90" t="s">
        <v>17</v>
      </c>
      <c r="B16" s="106" t="s">
        <v>65</v>
      </c>
      <c r="C16" s="106" t="s">
        <v>65</v>
      </c>
      <c r="D16" s="107" t="s">
        <v>65</v>
      </c>
      <c r="E16" s="108">
        <v>0</v>
      </c>
      <c r="K16" s="40">
        <v>0</v>
      </c>
      <c r="L16" s="40">
        <f t="shared" si="0"/>
        <v>0</v>
      </c>
    </row>
    <row r="17" spans="1:12" ht="15" thickBot="1">
      <c r="A17" s="90" t="s">
        <v>18</v>
      </c>
      <c r="B17" s="106">
        <v>15000</v>
      </c>
      <c r="C17" s="106" t="s">
        <v>65</v>
      </c>
      <c r="D17" s="107" t="s">
        <v>65</v>
      </c>
      <c r="E17" s="108">
        <v>15000</v>
      </c>
      <c r="H17" s="40">
        <v>15000</v>
      </c>
      <c r="K17" s="40">
        <v>15000</v>
      </c>
      <c r="L17" s="40">
        <f t="shared" si="0"/>
        <v>15000</v>
      </c>
    </row>
    <row r="18" spans="1:12" ht="15" thickBot="1">
      <c r="A18" s="90" t="s">
        <v>19</v>
      </c>
      <c r="B18" s="106" t="s">
        <v>65</v>
      </c>
      <c r="C18" s="106" t="s">
        <v>65</v>
      </c>
      <c r="D18" s="107" t="s">
        <v>65</v>
      </c>
      <c r="E18" s="108">
        <v>0</v>
      </c>
      <c r="K18" s="40">
        <v>0</v>
      </c>
      <c r="L18" s="40">
        <f t="shared" si="0"/>
        <v>0</v>
      </c>
    </row>
    <row r="19" spans="1:12" ht="15" thickBot="1">
      <c r="A19" s="90" t="s">
        <v>20</v>
      </c>
      <c r="B19" s="106" t="s">
        <v>65</v>
      </c>
      <c r="C19" s="106" t="s">
        <v>65</v>
      </c>
      <c r="D19" s="107" t="s">
        <v>65</v>
      </c>
      <c r="E19" s="108">
        <v>0</v>
      </c>
      <c r="H19" s="40">
        <v>15000</v>
      </c>
      <c r="I19" s="40">
        <v>15000</v>
      </c>
      <c r="J19" s="40">
        <v>10000</v>
      </c>
      <c r="K19" s="40">
        <v>40000</v>
      </c>
      <c r="L19" s="40">
        <f t="shared" si="0"/>
        <v>40000</v>
      </c>
    </row>
    <row r="20" spans="1:12" ht="15" thickBot="1">
      <c r="A20" s="90" t="s">
        <v>21</v>
      </c>
      <c r="B20" s="106">
        <v>30000</v>
      </c>
      <c r="C20" s="106" t="s">
        <v>65</v>
      </c>
      <c r="D20" s="107" t="s">
        <v>65</v>
      </c>
      <c r="E20" s="108">
        <v>30000</v>
      </c>
      <c r="H20" s="40">
        <v>15000</v>
      </c>
      <c r="K20" s="40">
        <v>15000</v>
      </c>
      <c r="L20" s="40">
        <f t="shared" si="0"/>
        <v>15000</v>
      </c>
    </row>
    <row r="21" spans="1:12" ht="15" thickBot="1">
      <c r="A21" s="90" t="s">
        <v>22</v>
      </c>
      <c r="B21" s="106">
        <v>15000</v>
      </c>
      <c r="C21" s="106" t="s">
        <v>65</v>
      </c>
      <c r="D21" s="107" t="s">
        <v>65</v>
      </c>
      <c r="E21" s="108">
        <v>15000</v>
      </c>
      <c r="K21" s="40">
        <v>0</v>
      </c>
      <c r="L21" s="40">
        <f t="shared" si="0"/>
        <v>0</v>
      </c>
    </row>
    <row r="22" spans="1:12" ht="15" thickBot="1">
      <c r="A22" s="90" t="s">
        <v>23</v>
      </c>
      <c r="B22" s="106">
        <v>15000</v>
      </c>
      <c r="C22" s="106" t="s">
        <v>65</v>
      </c>
      <c r="D22" s="107" t="s">
        <v>65</v>
      </c>
      <c r="E22" s="108">
        <v>15000</v>
      </c>
      <c r="H22" s="40">
        <v>30000</v>
      </c>
      <c r="K22" s="40">
        <v>30000</v>
      </c>
      <c r="L22" s="40">
        <f t="shared" si="0"/>
        <v>30000</v>
      </c>
    </row>
    <row r="23" spans="1:12" ht="15" thickBot="1">
      <c r="A23" s="90" t="s">
        <v>25</v>
      </c>
      <c r="B23" s="106">
        <v>15000</v>
      </c>
      <c r="C23" s="106" t="s">
        <v>65</v>
      </c>
      <c r="D23" s="107">
        <v>10000</v>
      </c>
      <c r="E23" s="108">
        <v>25000</v>
      </c>
      <c r="H23" s="40">
        <v>15000</v>
      </c>
      <c r="K23" s="40">
        <v>15000</v>
      </c>
      <c r="L23" s="40">
        <f t="shared" si="0"/>
        <v>15000</v>
      </c>
    </row>
    <row r="24" spans="1:12" ht="15" thickBot="1">
      <c r="A24" s="90" t="s">
        <v>27</v>
      </c>
      <c r="B24" s="106">
        <v>15000</v>
      </c>
      <c r="C24" s="106" t="s">
        <v>65</v>
      </c>
      <c r="D24" s="107" t="s">
        <v>65</v>
      </c>
      <c r="E24" s="108">
        <v>15000</v>
      </c>
      <c r="K24" s="40">
        <v>0</v>
      </c>
      <c r="L24" s="40">
        <f t="shared" si="0"/>
        <v>0</v>
      </c>
    </row>
    <row r="25" spans="1:12" ht="15" thickBot="1">
      <c r="A25" s="90" t="s">
        <v>29</v>
      </c>
      <c r="B25" s="106">
        <v>15000</v>
      </c>
      <c r="C25" s="106">
        <v>25000</v>
      </c>
      <c r="D25" s="107">
        <v>10000</v>
      </c>
      <c r="E25" s="108">
        <v>50000</v>
      </c>
      <c r="H25" s="40">
        <v>30000</v>
      </c>
      <c r="I25" s="40">
        <v>15000</v>
      </c>
      <c r="J25" s="40">
        <v>10000</v>
      </c>
      <c r="K25" s="40">
        <v>55000</v>
      </c>
      <c r="L25" s="40">
        <f t="shared" si="0"/>
        <v>55000</v>
      </c>
    </row>
    <row r="26" spans="1:12" ht="15" thickBot="1">
      <c r="A26" s="90" t="s">
        <v>30</v>
      </c>
      <c r="B26" s="106" t="s">
        <v>65</v>
      </c>
      <c r="C26" s="106" t="s">
        <v>65</v>
      </c>
      <c r="D26" s="107" t="s">
        <v>65</v>
      </c>
      <c r="E26" s="108">
        <v>0</v>
      </c>
      <c r="H26" s="40">
        <v>30000</v>
      </c>
      <c r="K26" s="40">
        <v>30000</v>
      </c>
      <c r="L26" s="40">
        <f t="shared" si="0"/>
        <v>30000</v>
      </c>
    </row>
    <row r="27" spans="1:12" ht="15" thickBot="1">
      <c r="A27" s="90" t="s">
        <v>31</v>
      </c>
      <c r="B27" s="106">
        <v>15000</v>
      </c>
      <c r="C27" s="106" t="s">
        <v>65</v>
      </c>
      <c r="D27" s="107" t="s">
        <v>65</v>
      </c>
      <c r="E27" s="108">
        <v>15000</v>
      </c>
      <c r="I27" s="40">
        <v>15000</v>
      </c>
      <c r="J27" s="40">
        <v>10000</v>
      </c>
      <c r="K27" s="40">
        <v>25000</v>
      </c>
      <c r="L27" s="40">
        <f t="shared" si="0"/>
        <v>25000</v>
      </c>
    </row>
    <row r="28" spans="1:12" ht="15" thickBot="1">
      <c r="A28" s="90" t="s">
        <v>32</v>
      </c>
      <c r="B28" s="106" t="s">
        <v>65</v>
      </c>
      <c r="C28" s="106" t="s">
        <v>65</v>
      </c>
      <c r="D28" s="107" t="s">
        <v>65</v>
      </c>
      <c r="E28" s="108">
        <v>0</v>
      </c>
      <c r="H28" s="40">
        <v>15000</v>
      </c>
      <c r="K28" s="40">
        <v>15000</v>
      </c>
      <c r="L28" s="40">
        <f t="shared" si="0"/>
        <v>15000</v>
      </c>
    </row>
    <row r="29" spans="1:12" ht="15" thickBot="1">
      <c r="A29" s="90" t="s">
        <v>33</v>
      </c>
      <c r="B29" s="106">
        <v>30000</v>
      </c>
      <c r="C29" s="106" t="s">
        <v>65</v>
      </c>
      <c r="D29" s="107">
        <v>10000</v>
      </c>
      <c r="E29" s="108">
        <v>40000</v>
      </c>
      <c r="H29" s="40">
        <v>30000</v>
      </c>
      <c r="K29" s="40">
        <v>30000</v>
      </c>
      <c r="L29" s="40">
        <f t="shared" si="0"/>
        <v>30000</v>
      </c>
    </row>
    <row r="30" spans="1:12" ht="15" thickBot="1">
      <c r="A30" s="90" t="s">
        <v>34</v>
      </c>
      <c r="B30" s="106">
        <v>15000</v>
      </c>
      <c r="C30" s="106">
        <v>25000</v>
      </c>
      <c r="D30" s="107">
        <v>15000</v>
      </c>
      <c r="E30" s="108">
        <v>55000</v>
      </c>
      <c r="K30" s="40">
        <v>0</v>
      </c>
      <c r="L30" s="40">
        <f t="shared" si="0"/>
        <v>0</v>
      </c>
    </row>
    <row r="31" spans="1:12" ht="15" thickBot="1">
      <c r="A31" s="90" t="s">
        <v>35</v>
      </c>
      <c r="B31" s="106">
        <v>30000</v>
      </c>
      <c r="C31" s="106" t="s">
        <v>65</v>
      </c>
      <c r="D31" s="107" t="s">
        <v>65</v>
      </c>
      <c r="E31" s="108">
        <v>30000</v>
      </c>
      <c r="H31" s="40">
        <v>30000</v>
      </c>
      <c r="I31" s="40">
        <v>15000</v>
      </c>
      <c r="J31" s="40">
        <v>10000</v>
      </c>
      <c r="K31" s="40">
        <v>55000</v>
      </c>
      <c r="L31" s="40">
        <f t="shared" si="0"/>
        <v>55000</v>
      </c>
    </row>
    <row r="32" spans="1:12" ht="15" thickBot="1">
      <c r="A32" s="90" t="s">
        <v>36</v>
      </c>
      <c r="B32" s="106" t="s">
        <v>65</v>
      </c>
      <c r="C32" s="106" t="s">
        <v>65</v>
      </c>
      <c r="D32" s="107" t="s">
        <v>65</v>
      </c>
      <c r="E32" s="108">
        <v>0</v>
      </c>
      <c r="K32" s="40">
        <v>0</v>
      </c>
      <c r="L32" s="40">
        <f t="shared" si="0"/>
        <v>0</v>
      </c>
    </row>
    <row r="33" spans="1:12" ht="15" thickBot="1">
      <c r="A33" s="90" t="s">
        <v>37</v>
      </c>
      <c r="B33" s="106" t="s">
        <v>65</v>
      </c>
      <c r="C33" s="106" t="s">
        <v>65</v>
      </c>
      <c r="D33" s="107" t="s">
        <v>65</v>
      </c>
      <c r="E33" s="108">
        <v>0</v>
      </c>
      <c r="H33" s="40">
        <v>15000</v>
      </c>
      <c r="I33" s="40">
        <v>15000</v>
      </c>
      <c r="J33" s="40">
        <v>10000</v>
      </c>
      <c r="K33" s="40">
        <v>40000</v>
      </c>
      <c r="L33" s="40">
        <f t="shared" si="0"/>
        <v>40000</v>
      </c>
    </row>
    <row r="34" spans="1:12" ht="15" thickBot="1">
      <c r="A34" s="90" t="s">
        <v>38</v>
      </c>
      <c r="B34" s="106">
        <v>15000</v>
      </c>
      <c r="C34" s="106" t="s">
        <v>65</v>
      </c>
      <c r="D34" s="107">
        <v>10000</v>
      </c>
      <c r="E34" s="108">
        <v>25000</v>
      </c>
      <c r="H34" s="40">
        <v>30000</v>
      </c>
      <c r="K34" s="40">
        <v>30000</v>
      </c>
      <c r="L34" s="40">
        <f t="shared" si="0"/>
        <v>30000</v>
      </c>
    </row>
    <row r="35" spans="1:12" ht="15" thickBot="1">
      <c r="A35" s="90" t="s">
        <v>39</v>
      </c>
      <c r="B35" s="106">
        <v>15000</v>
      </c>
      <c r="C35" s="106" t="s">
        <v>65</v>
      </c>
      <c r="D35" s="107" t="s">
        <v>65</v>
      </c>
      <c r="E35" s="108">
        <v>15000</v>
      </c>
      <c r="H35" s="40">
        <v>15000</v>
      </c>
      <c r="K35" s="40">
        <v>15000</v>
      </c>
      <c r="L35" s="40">
        <f t="shared" si="0"/>
        <v>15000</v>
      </c>
    </row>
    <row r="36" spans="1:12" ht="15" thickBot="1">
      <c r="A36" s="90" t="s">
        <v>40</v>
      </c>
      <c r="B36" s="106" t="s">
        <v>65</v>
      </c>
      <c r="C36" s="106" t="s">
        <v>65</v>
      </c>
      <c r="D36" s="107" t="s">
        <v>65</v>
      </c>
      <c r="E36" s="108">
        <v>0</v>
      </c>
      <c r="H36" s="40">
        <v>15000</v>
      </c>
      <c r="K36" s="40">
        <v>15000</v>
      </c>
      <c r="L36" s="40">
        <f t="shared" si="0"/>
        <v>15000</v>
      </c>
    </row>
    <row r="37" spans="1:12" ht="15" thickBot="1">
      <c r="A37" s="90" t="s">
        <v>41</v>
      </c>
      <c r="B37" s="106">
        <v>15000</v>
      </c>
      <c r="C37" s="106" t="s">
        <v>65</v>
      </c>
      <c r="D37" s="107" t="s">
        <v>65</v>
      </c>
      <c r="E37" s="108">
        <v>15000</v>
      </c>
      <c r="H37" s="40">
        <v>30000</v>
      </c>
      <c r="K37" s="40">
        <v>30000</v>
      </c>
      <c r="L37" s="40">
        <f t="shared" si="0"/>
        <v>30000</v>
      </c>
    </row>
    <row r="38" spans="1:12" ht="15" thickBot="1">
      <c r="A38" s="90" t="s">
        <v>42</v>
      </c>
      <c r="B38" s="106">
        <v>15000</v>
      </c>
      <c r="C38" s="106" t="s">
        <v>65</v>
      </c>
      <c r="D38" s="107" t="s">
        <v>65</v>
      </c>
      <c r="E38" s="108">
        <v>15000</v>
      </c>
      <c r="H38" s="40">
        <v>15000</v>
      </c>
      <c r="J38" s="40">
        <v>10000</v>
      </c>
      <c r="K38" s="40">
        <v>25000</v>
      </c>
      <c r="L38" s="40">
        <f t="shared" si="0"/>
        <v>25000</v>
      </c>
    </row>
    <row r="39" spans="1:12" ht="15" thickBot="1">
      <c r="A39" s="90" t="s">
        <v>43</v>
      </c>
      <c r="B39" s="106">
        <v>30000</v>
      </c>
      <c r="C39" s="106" t="s">
        <v>65</v>
      </c>
      <c r="D39" s="107" t="s">
        <v>65</v>
      </c>
      <c r="E39" s="108">
        <v>30000</v>
      </c>
      <c r="H39" s="40">
        <v>15000</v>
      </c>
      <c r="K39" s="40">
        <v>15000</v>
      </c>
      <c r="L39" s="40">
        <f t="shared" si="0"/>
        <v>15000</v>
      </c>
    </row>
    <row r="40" spans="1:12" ht="15" thickBot="1">
      <c r="A40" s="90" t="s">
        <v>44</v>
      </c>
      <c r="B40" s="106">
        <v>30000</v>
      </c>
      <c r="C40" s="106" t="s">
        <v>65</v>
      </c>
      <c r="D40" s="107" t="s">
        <v>65</v>
      </c>
      <c r="E40" s="108">
        <v>30000</v>
      </c>
      <c r="K40" s="40">
        <v>0</v>
      </c>
      <c r="L40" s="40">
        <f t="shared" si="0"/>
        <v>0</v>
      </c>
    </row>
    <row r="41" spans="1:12" ht="15" thickBot="1">
      <c r="A41" s="90" t="s">
        <v>45</v>
      </c>
      <c r="B41" s="106" t="s">
        <v>65</v>
      </c>
      <c r="C41" s="106" t="s">
        <v>65</v>
      </c>
      <c r="D41" s="107" t="s">
        <v>65</v>
      </c>
      <c r="E41" s="108">
        <v>0</v>
      </c>
      <c r="H41" s="40">
        <v>15000</v>
      </c>
      <c r="K41" s="40">
        <v>15000</v>
      </c>
      <c r="L41" s="40">
        <f t="shared" si="0"/>
        <v>15000</v>
      </c>
    </row>
    <row r="42" spans="1:12" ht="15" thickBot="1">
      <c r="A42" s="90" t="s">
        <v>46</v>
      </c>
      <c r="B42" s="106">
        <v>15000</v>
      </c>
      <c r="C42" s="106" t="s">
        <v>65</v>
      </c>
      <c r="D42" s="107" t="s">
        <v>65</v>
      </c>
      <c r="E42" s="108">
        <v>15000</v>
      </c>
      <c r="H42" s="40">
        <v>15000</v>
      </c>
      <c r="K42" s="40">
        <v>15000</v>
      </c>
      <c r="L42" s="40">
        <f t="shared" si="0"/>
        <v>15000</v>
      </c>
    </row>
    <row r="43" spans="1:12" ht="15" thickBot="1">
      <c r="A43" s="90" t="s">
        <v>47</v>
      </c>
      <c r="B43" s="106">
        <v>15000</v>
      </c>
      <c r="C43" s="106" t="s">
        <v>65</v>
      </c>
      <c r="D43" s="107" t="s">
        <v>65</v>
      </c>
      <c r="E43" s="108">
        <v>15000</v>
      </c>
      <c r="K43" s="40">
        <v>0</v>
      </c>
      <c r="L43" s="40">
        <f t="shared" si="0"/>
        <v>0</v>
      </c>
    </row>
    <row r="44" spans="1:12" ht="15" thickBot="1">
      <c r="A44" s="90" t="s">
        <v>48</v>
      </c>
      <c r="B44" s="106">
        <v>30000</v>
      </c>
      <c r="C44" s="106">
        <v>15000</v>
      </c>
      <c r="D44" s="107">
        <v>15000</v>
      </c>
      <c r="E44" s="108">
        <v>60000</v>
      </c>
      <c r="H44" s="40">
        <v>15000</v>
      </c>
      <c r="K44" s="40">
        <v>15000</v>
      </c>
      <c r="L44" s="40">
        <f t="shared" si="0"/>
        <v>15000</v>
      </c>
    </row>
    <row r="45" spans="1:12" ht="15" thickBot="1">
      <c r="A45" s="90" t="s">
        <v>49</v>
      </c>
      <c r="B45" s="106" t="s">
        <v>65</v>
      </c>
      <c r="C45" s="106" t="s">
        <v>65</v>
      </c>
      <c r="D45" s="107" t="s">
        <v>65</v>
      </c>
      <c r="E45" s="108">
        <v>0</v>
      </c>
      <c r="K45" s="40">
        <v>0</v>
      </c>
      <c r="L45" s="40">
        <f t="shared" si="0"/>
        <v>0</v>
      </c>
    </row>
    <row r="46" spans="1:12" ht="15" thickBot="1">
      <c r="A46" s="90" t="s">
        <v>50</v>
      </c>
      <c r="B46" s="106">
        <v>15000</v>
      </c>
      <c r="C46" s="106" t="s">
        <v>65</v>
      </c>
      <c r="D46" s="107" t="s">
        <v>65</v>
      </c>
      <c r="E46" s="108">
        <v>15000</v>
      </c>
      <c r="H46" s="40">
        <v>30000</v>
      </c>
      <c r="K46" s="40">
        <v>30000</v>
      </c>
      <c r="L46" s="40">
        <f t="shared" si="0"/>
        <v>30000</v>
      </c>
    </row>
    <row r="47" spans="1:12" ht="15" thickBot="1">
      <c r="A47" s="90" t="s">
        <v>51</v>
      </c>
      <c r="B47" s="106" t="s">
        <v>65</v>
      </c>
      <c r="C47" s="106">
        <v>15000</v>
      </c>
      <c r="D47" s="107">
        <v>10000</v>
      </c>
      <c r="E47" s="108">
        <v>25000</v>
      </c>
      <c r="H47" s="40">
        <v>15000</v>
      </c>
      <c r="K47" s="40">
        <v>15000</v>
      </c>
      <c r="L47" s="40">
        <f t="shared" si="0"/>
        <v>15000</v>
      </c>
    </row>
    <row r="48" spans="1:12" ht="15" thickBot="1">
      <c r="A48" s="90" t="s">
        <v>52</v>
      </c>
      <c r="B48" s="106">
        <v>15000</v>
      </c>
      <c r="C48" s="106" t="s">
        <v>65</v>
      </c>
      <c r="D48" s="107" t="s">
        <v>65</v>
      </c>
      <c r="E48" s="108">
        <v>15000</v>
      </c>
      <c r="H48" s="40">
        <v>15000</v>
      </c>
      <c r="K48" s="40">
        <v>15000</v>
      </c>
      <c r="L48" s="40">
        <f t="shared" si="0"/>
        <v>15000</v>
      </c>
    </row>
    <row r="49" spans="1:12" ht="15" thickBot="1">
      <c r="A49" s="90" t="s">
        <v>53</v>
      </c>
      <c r="B49" s="106">
        <v>30000</v>
      </c>
      <c r="C49" s="106" t="s">
        <v>65</v>
      </c>
      <c r="D49" s="107" t="s">
        <v>65</v>
      </c>
      <c r="E49" s="108">
        <v>30000</v>
      </c>
      <c r="H49" s="40">
        <v>15000</v>
      </c>
      <c r="K49" s="40">
        <v>15000</v>
      </c>
      <c r="L49" s="40">
        <f t="shared" si="0"/>
        <v>15000</v>
      </c>
    </row>
    <row r="50" spans="1:12" ht="15" thickBot="1">
      <c r="A50" s="90" t="s">
        <v>54</v>
      </c>
      <c r="B50" s="106">
        <v>15000</v>
      </c>
      <c r="C50" s="106" t="s">
        <v>65</v>
      </c>
      <c r="D50" s="107" t="s">
        <v>65</v>
      </c>
      <c r="E50" s="108">
        <v>15000</v>
      </c>
      <c r="H50" s="40">
        <v>15000</v>
      </c>
      <c r="K50" s="40">
        <v>15000</v>
      </c>
      <c r="L50" s="40">
        <f t="shared" si="0"/>
        <v>15000</v>
      </c>
    </row>
    <row r="51" spans="1:12" ht="15" thickBot="1">
      <c r="A51" s="90" t="s">
        <v>55</v>
      </c>
      <c r="B51" s="106">
        <v>15000</v>
      </c>
      <c r="C51" s="106">
        <v>15000</v>
      </c>
      <c r="D51" s="107">
        <v>10000</v>
      </c>
      <c r="E51" s="108">
        <v>40000</v>
      </c>
      <c r="H51" s="40">
        <v>15000</v>
      </c>
      <c r="K51" s="40">
        <v>15000</v>
      </c>
      <c r="L51" s="40">
        <f t="shared" si="0"/>
        <v>15000</v>
      </c>
    </row>
    <row r="52" spans="1:12" ht="15" thickBot="1">
      <c r="A52" s="90" t="s">
        <v>56</v>
      </c>
      <c r="B52" s="106" t="s">
        <v>65</v>
      </c>
      <c r="C52" s="106" t="s">
        <v>65</v>
      </c>
      <c r="D52" s="107" t="s">
        <v>65</v>
      </c>
      <c r="E52" s="108">
        <v>0</v>
      </c>
      <c r="H52" s="40">
        <v>15000</v>
      </c>
      <c r="J52" s="40">
        <v>10000</v>
      </c>
      <c r="K52" s="40">
        <v>25000</v>
      </c>
      <c r="L52" s="40">
        <f t="shared" si="0"/>
        <v>25000</v>
      </c>
    </row>
    <row r="53" spans="1:12" ht="15" thickBot="1">
      <c r="A53" s="90" t="s">
        <v>57</v>
      </c>
      <c r="B53" s="106" t="s">
        <v>65</v>
      </c>
      <c r="C53" s="106" t="s">
        <v>65</v>
      </c>
      <c r="D53" s="107" t="s">
        <v>65</v>
      </c>
      <c r="E53" s="108">
        <v>0</v>
      </c>
      <c r="H53" s="40">
        <v>15000</v>
      </c>
      <c r="K53" s="40">
        <v>15000</v>
      </c>
      <c r="L53" s="40">
        <f t="shared" si="0"/>
        <v>15000</v>
      </c>
    </row>
    <row r="54" spans="1:12" ht="15" thickBot="1">
      <c r="A54" s="90" t="s">
        <v>58</v>
      </c>
      <c r="B54" s="106">
        <v>15000</v>
      </c>
      <c r="C54" s="106" t="s">
        <v>65</v>
      </c>
      <c r="D54" s="107" t="s">
        <v>65</v>
      </c>
      <c r="E54" s="108">
        <v>15000</v>
      </c>
      <c r="H54" s="40">
        <v>15000</v>
      </c>
      <c r="I54" s="40">
        <v>25000</v>
      </c>
      <c r="J54" s="40">
        <v>10000</v>
      </c>
      <c r="K54" s="40">
        <v>50000</v>
      </c>
      <c r="L54" s="40">
        <f t="shared" si="0"/>
        <v>50000</v>
      </c>
    </row>
    <row r="55" spans="1:12" ht="15" thickBot="1">
      <c r="A55" s="90" t="s">
        <v>59</v>
      </c>
      <c r="B55" s="106" t="s">
        <v>65</v>
      </c>
      <c r="C55" s="106" t="s">
        <v>65</v>
      </c>
      <c r="D55" s="107" t="s">
        <v>65</v>
      </c>
      <c r="E55" s="108">
        <v>0</v>
      </c>
      <c r="K55" s="40">
        <v>0</v>
      </c>
      <c r="L55" s="40">
        <f t="shared" si="0"/>
        <v>0</v>
      </c>
    </row>
    <row r="56" spans="1:12" ht="15" thickBot="1">
      <c r="A56" s="90" t="s">
        <v>60</v>
      </c>
      <c r="B56" s="106" t="s">
        <v>65</v>
      </c>
      <c r="C56" s="106" t="s">
        <v>65</v>
      </c>
      <c r="D56" s="107" t="s">
        <v>65</v>
      </c>
      <c r="E56" s="108">
        <v>0</v>
      </c>
      <c r="H56" s="40">
        <v>15000</v>
      </c>
      <c r="K56" s="40">
        <v>15000</v>
      </c>
      <c r="L56" s="40">
        <f t="shared" si="0"/>
        <v>15000</v>
      </c>
    </row>
    <row r="57" spans="1:12" ht="15" thickBot="1">
      <c r="A57" s="90"/>
      <c r="B57" s="106"/>
      <c r="C57" s="106"/>
      <c r="D57" s="107"/>
      <c r="E57" s="108"/>
      <c r="K57" s="40">
        <v>0</v>
      </c>
      <c r="L57" s="40">
        <f t="shared" si="0"/>
        <v>0</v>
      </c>
    </row>
    <row r="58" spans="1:12" ht="15" thickBot="1">
      <c r="A58" s="90"/>
      <c r="B58" s="106"/>
      <c r="C58" s="106"/>
      <c r="D58" s="107"/>
      <c r="E58" s="108"/>
      <c r="H58" s="40">
        <v>30000</v>
      </c>
      <c r="J58" s="40">
        <v>10000</v>
      </c>
      <c r="K58" s="40">
        <v>40000</v>
      </c>
      <c r="L58" s="40">
        <f t="shared" si="0"/>
        <v>40000</v>
      </c>
    </row>
    <row r="59" spans="1:12" ht="15" thickBot="1">
      <c r="A59" s="90"/>
      <c r="B59" s="106"/>
      <c r="C59" s="106"/>
      <c r="D59" s="107"/>
      <c r="E59" s="108"/>
      <c r="H59" s="40">
        <v>15000</v>
      </c>
      <c r="I59" s="40">
        <v>25000</v>
      </c>
      <c r="J59" s="40">
        <v>15000</v>
      </c>
      <c r="K59" s="40">
        <v>55000</v>
      </c>
      <c r="L59" s="40">
        <f t="shared" si="0"/>
        <v>55000</v>
      </c>
    </row>
    <row r="60" spans="1:12" ht="15" thickBot="1">
      <c r="A60" s="90"/>
      <c r="B60" s="106"/>
      <c r="C60" s="106"/>
      <c r="D60" s="107"/>
      <c r="E60" s="108"/>
      <c r="H60" s="40">
        <v>30000</v>
      </c>
      <c r="K60" s="40">
        <v>30000</v>
      </c>
      <c r="L60" s="40">
        <f t="shared" si="0"/>
        <v>30000</v>
      </c>
    </row>
    <row r="61" spans="1:12" ht="15" thickBot="1">
      <c r="A61" s="90"/>
      <c r="B61" s="106"/>
      <c r="C61" s="106"/>
      <c r="D61" s="107"/>
      <c r="E61" s="108"/>
      <c r="H61" s="40">
        <v>30000</v>
      </c>
      <c r="K61" s="40">
        <v>30000</v>
      </c>
      <c r="L61" s="40">
        <f t="shared" si="0"/>
        <v>30000</v>
      </c>
    </row>
    <row r="62" spans="1:12" ht="15" thickBot="1">
      <c r="A62" s="90"/>
      <c r="B62" s="106"/>
      <c r="C62" s="106"/>
      <c r="D62" s="107"/>
      <c r="E62" s="108"/>
      <c r="K62" s="40">
        <v>0</v>
      </c>
      <c r="L62" s="40">
        <f t="shared" si="0"/>
        <v>0</v>
      </c>
    </row>
    <row r="63" spans="1:12" ht="15" thickBot="1">
      <c r="A63" s="90"/>
      <c r="B63" s="106"/>
      <c r="C63" s="106"/>
      <c r="D63" s="107"/>
      <c r="E63" s="108"/>
      <c r="K63" s="40">
        <v>0</v>
      </c>
      <c r="L63" s="40">
        <f t="shared" si="0"/>
        <v>0</v>
      </c>
    </row>
    <row r="64" spans="1:12" ht="15" thickBot="1">
      <c r="A64" s="90"/>
      <c r="B64" s="106"/>
      <c r="C64" s="106"/>
      <c r="D64" s="107"/>
      <c r="E64" s="108"/>
      <c r="H64" s="40">
        <v>15000</v>
      </c>
      <c r="K64" s="40">
        <v>15000</v>
      </c>
      <c r="L64" s="40">
        <f t="shared" si="0"/>
        <v>15000</v>
      </c>
    </row>
    <row r="65" spans="1:12" ht="15" thickBot="1">
      <c r="A65" s="90"/>
      <c r="B65" s="106"/>
      <c r="C65" s="106"/>
      <c r="D65" s="107"/>
      <c r="E65" s="108"/>
      <c r="K65" s="40">
        <v>0</v>
      </c>
      <c r="L65" s="40">
        <f t="shared" si="0"/>
        <v>0</v>
      </c>
    </row>
    <row r="66" spans="1:12" ht="15" thickBot="1">
      <c r="A66" s="90"/>
      <c r="B66" s="106"/>
      <c r="C66" s="106"/>
      <c r="D66" s="107"/>
      <c r="E66" s="108"/>
      <c r="H66" s="40">
        <v>30000</v>
      </c>
      <c r="I66" s="40">
        <v>15000</v>
      </c>
      <c r="J66" s="40">
        <v>10000</v>
      </c>
      <c r="K66" s="40">
        <v>55000</v>
      </c>
      <c r="L66" s="40">
        <f t="shared" si="0"/>
        <v>55000</v>
      </c>
    </row>
    <row r="67" spans="1:12" ht="15" thickBot="1">
      <c r="A67" s="90"/>
      <c r="B67" s="106"/>
      <c r="C67" s="106"/>
      <c r="D67" s="107"/>
      <c r="E67" s="108"/>
      <c r="H67" s="40">
        <v>15000</v>
      </c>
      <c r="K67" s="40">
        <v>15000</v>
      </c>
      <c r="L67" s="40">
        <f t="shared" si="0"/>
        <v>15000</v>
      </c>
    </row>
    <row r="68" spans="1:12" ht="15" thickBot="1">
      <c r="A68" s="90"/>
      <c r="B68" s="106"/>
      <c r="C68" s="106"/>
      <c r="D68" s="107"/>
      <c r="E68" s="108"/>
      <c r="K68" s="40">
        <v>0</v>
      </c>
      <c r="L68" s="40">
        <f t="shared" ref="L68:L101" si="1">SUM(H68:J68)</f>
        <v>0</v>
      </c>
    </row>
    <row r="69" spans="1:12" ht="15" thickBot="1">
      <c r="A69" s="90"/>
      <c r="B69" s="106"/>
      <c r="C69" s="106"/>
      <c r="D69" s="107"/>
      <c r="E69" s="108"/>
      <c r="H69" s="40">
        <v>15000</v>
      </c>
      <c r="K69" s="40">
        <v>15000</v>
      </c>
      <c r="L69" s="40">
        <f t="shared" si="1"/>
        <v>15000</v>
      </c>
    </row>
    <row r="70" spans="1:12" ht="15" thickBot="1">
      <c r="A70" s="90"/>
      <c r="B70" s="106"/>
      <c r="C70" s="106"/>
      <c r="D70" s="107"/>
      <c r="E70" s="108"/>
      <c r="H70" s="40">
        <v>15000</v>
      </c>
      <c r="K70" s="40">
        <v>15000</v>
      </c>
      <c r="L70" s="40">
        <f t="shared" si="1"/>
        <v>15000</v>
      </c>
    </row>
    <row r="71" spans="1:12" ht="15" thickBot="1">
      <c r="A71" s="90"/>
      <c r="B71" s="106"/>
      <c r="C71" s="106"/>
      <c r="D71" s="107"/>
      <c r="E71" s="108"/>
      <c r="H71" s="40">
        <v>30000</v>
      </c>
      <c r="K71" s="40">
        <v>30000</v>
      </c>
      <c r="L71" s="40">
        <f t="shared" si="1"/>
        <v>30000</v>
      </c>
    </row>
    <row r="72" spans="1:12" ht="15" thickBot="1">
      <c r="A72" s="90"/>
      <c r="B72" s="106"/>
      <c r="C72" s="106"/>
      <c r="D72" s="107"/>
      <c r="E72" s="108"/>
      <c r="H72" s="40">
        <v>30000</v>
      </c>
      <c r="I72" s="40">
        <v>15000</v>
      </c>
      <c r="J72" s="40">
        <v>10000</v>
      </c>
      <c r="K72" s="40">
        <v>55000</v>
      </c>
      <c r="L72" s="40">
        <f t="shared" si="1"/>
        <v>55000</v>
      </c>
    </row>
    <row r="73" spans="1:12" ht="15" thickBot="1">
      <c r="A73" s="90"/>
      <c r="B73" s="106"/>
      <c r="C73" s="106"/>
      <c r="D73" s="107"/>
      <c r="E73" s="108"/>
      <c r="H73" s="40">
        <v>15000</v>
      </c>
      <c r="K73" s="40">
        <v>15000</v>
      </c>
      <c r="L73" s="40">
        <f t="shared" si="1"/>
        <v>15000</v>
      </c>
    </row>
    <row r="74" spans="1:12" ht="15" thickBot="1">
      <c r="A74" s="90"/>
      <c r="B74" s="106"/>
      <c r="C74" s="106"/>
      <c r="D74" s="107"/>
      <c r="E74" s="108"/>
      <c r="H74" s="40">
        <v>15000</v>
      </c>
      <c r="J74" s="40">
        <v>10000</v>
      </c>
      <c r="K74" s="40">
        <v>25000</v>
      </c>
      <c r="L74" s="40">
        <f t="shared" si="1"/>
        <v>25000</v>
      </c>
    </row>
    <row r="75" spans="1:12" ht="15" thickBot="1">
      <c r="A75" s="90"/>
      <c r="B75" s="106"/>
      <c r="C75" s="106"/>
      <c r="D75" s="107"/>
      <c r="E75" s="108"/>
      <c r="H75" s="40">
        <v>30000</v>
      </c>
      <c r="K75" s="40">
        <v>30000</v>
      </c>
      <c r="L75" s="40">
        <f t="shared" si="1"/>
        <v>30000</v>
      </c>
    </row>
    <row r="76" spans="1:12" ht="15" thickBot="1">
      <c r="A76" s="90"/>
      <c r="B76" s="106"/>
      <c r="C76" s="106"/>
      <c r="D76" s="107"/>
      <c r="E76" s="108"/>
      <c r="K76" s="40">
        <v>0</v>
      </c>
      <c r="L76" s="40">
        <f t="shared" si="1"/>
        <v>0</v>
      </c>
    </row>
    <row r="77" spans="1:12" ht="15" thickBot="1">
      <c r="A77" s="90"/>
      <c r="B77" s="106"/>
      <c r="C77" s="106"/>
      <c r="D77" s="107"/>
      <c r="E77" s="108"/>
      <c r="H77" s="40">
        <v>15000</v>
      </c>
      <c r="K77" s="40">
        <v>15000</v>
      </c>
      <c r="L77" s="40">
        <f t="shared" si="1"/>
        <v>15000</v>
      </c>
    </row>
    <row r="78" spans="1:12" ht="15" thickBot="1">
      <c r="A78" s="90"/>
      <c r="B78" s="106"/>
      <c r="C78" s="106"/>
      <c r="D78" s="107"/>
      <c r="E78" s="108"/>
      <c r="H78" s="40">
        <v>15000</v>
      </c>
      <c r="K78" s="40">
        <v>15000</v>
      </c>
      <c r="L78" s="40">
        <f t="shared" si="1"/>
        <v>15000</v>
      </c>
    </row>
    <row r="79" spans="1:12" ht="15" thickBot="1">
      <c r="A79" s="90"/>
      <c r="B79" s="106"/>
      <c r="C79" s="106"/>
      <c r="D79" s="107"/>
      <c r="E79" s="108"/>
      <c r="H79" s="40">
        <v>15000</v>
      </c>
      <c r="I79" s="40">
        <v>25000</v>
      </c>
      <c r="J79" s="40">
        <v>15000</v>
      </c>
      <c r="K79" s="40">
        <v>55000</v>
      </c>
      <c r="L79" s="40">
        <f t="shared" si="1"/>
        <v>55000</v>
      </c>
    </row>
    <row r="80" spans="1:12" ht="15" thickBot="1">
      <c r="A80" s="90"/>
      <c r="B80" s="106"/>
      <c r="C80" s="106"/>
      <c r="D80" s="107"/>
      <c r="E80" s="108"/>
      <c r="H80" s="40">
        <v>30000</v>
      </c>
      <c r="I80" s="40">
        <v>15000</v>
      </c>
      <c r="J80" s="40">
        <v>10000</v>
      </c>
      <c r="K80" s="40">
        <v>55000</v>
      </c>
      <c r="L80" s="40">
        <f t="shared" si="1"/>
        <v>55000</v>
      </c>
    </row>
    <row r="81" spans="1:12" ht="15" thickBot="1">
      <c r="A81" s="90"/>
      <c r="B81" s="106"/>
      <c r="C81" s="106"/>
      <c r="D81" s="107"/>
      <c r="E81" s="108"/>
      <c r="K81" s="40">
        <v>0</v>
      </c>
      <c r="L81" s="40">
        <f t="shared" si="1"/>
        <v>0</v>
      </c>
    </row>
    <row r="82" spans="1:12" ht="15" thickBot="1">
      <c r="A82" s="90"/>
      <c r="B82" s="106"/>
      <c r="C82" s="106"/>
      <c r="D82" s="107"/>
      <c r="E82" s="108"/>
      <c r="H82" s="40">
        <v>15000</v>
      </c>
      <c r="K82" s="40">
        <v>15000</v>
      </c>
      <c r="L82" s="40">
        <f t="shared" si="1"/>
        <v>15000</v>
      </c>
    </row>
    <row r="83" spans="1:12" ht="15" thickBot="1">
      <c r="A83" s="90"/>
      <c r="B83" s="106"/>
      <c r="C83" s="106"/>
      <c r="D83" s="107"/>
      <c r="E83" s="108"/>
      <c r="H83" s="40">
        <v>15000</v>
      </c>
      <c r="K83" s="40">
        <v>15000</v>
      </c>
      <c r="L83" s="40">
        <f t="shared" si="1"/>
        <v>15000</v>
      </c>
    </row>
    <row r="84" spans="1:12" ht="15" thickBot="1">
      <c r="A84" s="90"/>
      <c r="B84" s="106"/>
      <c r="C84" s="106"/>
      <c r="D84" s="107"/>
      <c r="E84" s="108"/>
      <c r="H84" s="40">
        <v>30000</v>
      </c>
      <c r="I84" s="40">
        <v>25000</v>
      </c>
      <c r="J84" s="40">
        <v>15000</v>
      </c>
      <c r="K84" s="40">
        <v>70000</v>
      </c>
      <c r="L84" s="40">
        <f t="shared" si="1"/>
        <v>70000</v>
      </c>
    </row>
    <row r="85" spans="1:12" ht="15" thickBot="1">
      <c r="A85" s="90"/>
      <c r="B85" s="106"/>
      <c r="C85" s="106"/>
      <c r="D85" s="107"/>
      <c r="E85" s="108"/>
      <c r="H85" s="40">
        <v>15000</v>
      </c>
      <c r="K85" s="40">
        <v>15000</v>
      </c>
      <c r="L85" s="40">
        <f t="shared" si="1"/>
        <v>15000</v>
      </c>
    </row>
    <row r="86" spans="1:12" ht="15" thickBot="1">
      <c r="A86" s="90"/>
      <c r="B86" s="106"/>
      <c r="C86" s="106"/>
      <c r="D86" s="107"/>
      <c r="E86" s="108"/>
      <c r="I86" s="40">
        <v>15000</v>
      </c>
      <c r="J86" s="40">
        <v>10000</v>
      </c>
      <c r="K86" s="40">
        <v>25000</v>
      </c>
      <c r="L86" s="40">
        <f t="shared" si="1"/>
        <v>25000</v>
      </c>
    </row>
    <row r="87" spans="1:12" ht="15" thickBot="1">
      <c r="A87" s="90"/>
      <c r="B87" s="106"/>
      <c r="C87" s="106"/>
      <c r="D87" s="107"/>
      <c r="E87" s="108"/>
      <c r="H87" s="40">
        <v>15000</v>
      </c>
      <c r="I87" s="40">
        <v>25000</v>
      </c>
      <c r="J87" s="40">
        <v>10000</v>
      </c>
      <c r="K87" s="40">
        <v>40000</v>
      </c>
      <c r="L87" s="40">
        <f t="shared" si="1"/>
        <v>50000</v>
      </c>
    </row>
    <row r="88" spans="1:12" ht="15" thickBot="1">
      <c r="A88" s="90"/>
      <c r="B88" s="106"/>
      <c r="C88" s="106"/>
      <c r="D88" s="107"/>
      <c r="E88" s="108"/>
      <c r="H88" s="40">
        <v>30000</v>
      </c>
      <c r="K88" s="40">
        <v>30000</v>
      </c>
      <c r="L88" s="40">
        <f t="shared" si="1"/>
        <v>30000</v>
      </c>
    </row>
    <row r="89" spans="1:12" ht="15" thickBot="1">
      <c r="A89" s="90"/>
      <c r="B89" s="106"/>
      <c r="C89" s="106"/>
      <c r="D89" s="107"/>
      <c r="E89" s="108"/>
      <c r="H89" s="40">
        <v>15000</v>
      </c>
      <c r="K89" s="40">
        <v>15000</v>
      </c>
      <c r="L89" s="40">
        <f t="shared" si="1"/>
        <v>15000</v>
      </c>
    </row>
    <row r="90" spans="1:12" ht="15" thickBot="1">
      <c r="A90" s="90"/>
      <c r="B90" s="106"/>
      <c r="C90" s="106"/>
      <c r="D90" s="107"/>
      <c r="E90" s="108"/>
      <c r="H90" s="40">
        <v>30000</v>
      </c>
      <c r="K90" s="40">
        <v>30000</v>
      </c>
      <c r="L90" s="40">
        <f t="shared" si="1"/>
        <v>30000</v>
      </c>
    </row>
    <row r="91" spans="1:12" ht="15" thickBot="1">
      <c r="A91" s="90"/>
      <c r="B91" s="106"/>
      <c r="C91" s="106"/>
      <c r="D91" s="107"/>
      <c r="E91" s="108"/>
      <c r="H91" s="40">
        <v>15000</v>
      </c>
      <c r="K91" s="40">
        <v>15000</v>
      </c>
      <c r="L91" s="40">
        <f t="shared" si="1"/>
        <v>15000</v>
      </c>
    </row>
    <row r="92" spans="1:12" ht="15" thickBot="1">
      <c r="A92" s="90"/>
      <c r="B92" s="106"/>
      <c r="C92" s="106"/>
      <c r="D92" s="107"/>
      <c r="E92" s="108"/>
      <c r="H92" s="40">
        <v>30000</v>
      </c>
      <c r="J92" s="40">
        <v>10000</v>
      </c>
      <c r="K92" s="40">
        <v>40000</v>
      </c>
      <c r="L92" s="40">
        <f t="shared" si="1"/>
        <v>40000</v>
      </c>
    </row>
    <row r="93" spans="1:12" ht="15" thickBot="1">
      <c r="A93" s="90"/>
      <c r="B93" s="106"/>
      <c r="C93" s="106"/>
      <c r="D93" s="107"/>
      <c r="E93" s="108"/>
      <c r="H93" s="40">
        <v>15000</v>
      </c>
      <c r="I93" s="40">
        <v>15000</v>
      </c>
      <c r="J93" s="40">
        <v>10000</v>
      </c>
      <c r="K93" s="40">
        <v>40000</v>
      </c>
      <c r="L93" s="40">
        <f t="shared" si="1"/>
        <v>40000</v>
      </c>
    </row>
    <row r="94" spans="1:12" ht="15" thickBot="1">
      <c r="A94" s="90"/>
      <c r="B94" s="106"/>
      <c r="C94" s="106"/>
      <c r="D94" s="107"/>
      <c r="E94" s="108"/>
      <c r="K94" s="40">
        <v>0</v>
      </c>
      <c r="L94" s="40">
        <f t="shared" si="1"/>
        <v>0</v>
      </c>
    </row>
    <row r="95" spans="1:12" ht="15" thickBot="1">
      <c r="A95" s="90"/>
      <c r="B95" s="106"/>
      <c r="C95" s="106"/>
      <c r="D95" s="107"/>
      <c r="E95" s="108"/>
      <c r="K95" s="40">
        <v>0</v>
      </c>
      <c r="L95" s="40">
        <f t="shared" si="1"/>
        <v>0</v>
      </c>
    </row>
    <row r="96" spans="1:12" ht="15" thickBot="1">
      <c r="A96" s="90"/>
      <c r="B96" s="106"/>
      <c r="C96" s="106"/>
      <c r="D96" s="107"/>
      <c r="E96" s="108"/>
      <c r="H96" s="40">
        <v>30000</v>
      </c>
      <c r="J96" s="40">
        <v>10000</v>
      </c>
      <c r="K96" s="40">
        <v>40000</v>
      </c>
      <c r="L96" s="40">
        <f t="shared" si="1"/>
        <v>40000</v>
      </c>
    </row>
    <row r="97" spans="1:12" ht="15" thickBot="1">
      <c r="A97" s="90"/>
      <c r="B97" s="106"/>
      <c r="C97" s="106"/>
      <c r="D97" s="107"/>
      <c r="E97" s="108"/>
      <c r="H97" s="40">
        <v>15000</v>
      </c>
      <c r="K97" s="40">
        <v>15000</v>
      </c>
      <c r="L97" s="40">
        <f t="shared" si="1"/>
        <v>15000</v>
      </c>
    </row>
    <row r="98" spans="1:12" ht="15" thickBot="1">
      <c r="A98" s="90"/>
      <c r="B98" s="106"/>
      <c r="C98" s="106"/>
      <c r="D98" s="107"/>
      <c r="E98" s="108"/>
      <c r="K98" s="40">
        <v>0</v>
      </c>
      <c r="L98" s="40">
        <f t="shared" si="1"/>
        <v>0</v>
      </c>
    </row>
    <row r="99" spans="1:12" ht="15" thickBot="1">
      <c r="A99" s="90"/>
      <c r="B99" s="106"/>
      <c r="C99" s="106"/>
      <c r="D99" s="107"/>
      <c r="E99" s="108"/>
      <c r="H99" s="40">
        <v>30000</v>
      </c>
      <c r="I99" s="40">
        <v>25000</v>
      </c>
      <c r="J99" s="40">
        <v>15000</v>
      </c>
      <c r="K99" s="40">
        <v>70000</v>
      </c>
      <c r="L99" s="40">
        <f t="shared" si="1"/>
        <v>70000</v>
      </c>
    </row>
    <row r="100" spans="1:12" ht="15" thickBot="1">
      <c r="A100" s="90"/>
      <c r="B100" s="106"/>
      <c r="C100" s="106"/>
      <c r="D100" s="107"/>
      <c r="E100" s="108"/>
      <c r="K100" s="40">
        <v>0</v>
      </c>
      <c r="L100" s="40">
        <f t="shared" si="1"/>
        <v>0</v>
      </c>
    </row>
    <row r="101" spans="1:12" ht="15" customHeight="1">
      <c r="A101" s="91"/>
      <c r="B101" s="109"/>
      <c r="C101" s="109"/>
      <c r="D101" s="110"/>
      <c r="E101" s="111"/>
      <c r="H101" s="40">
        <v>15000</v>
      </c>
      <c r="K101" s="40">
        <v>15000</v>
      </c>
      <c r="L101" s="40">
        <f t="shared" si="1"/>
        <v>15000</v>
      </c>
    </row>
    <row r="102" spans="1:12">
      <c r="B102" s="112"/>
      <c r="C102" s="112"/>
      <c r="D102" s="112"/>
      <c r="E102" s="112"/>
    </row>
    <row r="103" spans="1:12">
      <c r="B103" s="112"/>
      <c r="C103" s="112"/>
      <c r="D103" s="112"/>
      <c r="E103" s="112"/>
    </row>
    <row r="104" spans="1:12">
      <c r="B104" s="112"/>
      <c r="C104" s="112"/>
      <c r="D104" s="112"/>
      <c r="E104" s="112"/>
    </row>
    <row r="105" spans="1:12">
      <c r="B105" s="112"/>
      <c r="C105" s="112"/>
      <c r="D105" s="112"/>
      <c r="E105" s="112"/>
    </row>
    <row r="106" spans="1:12">
      <c r="B106" s="112"/>
      <c r="C106" s="112"/>
      <c r="D106" s="112"/>
      <c r="E106" s="112"/>
    </row>
    <row r="107" spans="1:12">
      <c r="B107" s="112"/>
      <c r="C107" s="112"/>
      <c r="D107" s="112"/>
      <c r="E107" s="112"/>
    </row>
    <row r="108" spans="1:12">
      <c r="B108" s="112"/>
      <c r="C108" s="112"/>
      <c r="D108" s="112"/>
      <c r="E108" s="112"/>
    </row>
    <row r="109" spans="1:12">
      <c r="B109" s="112"/>
      <c r="C109" s="112"/>
      <c r="D109" s="112"/>
      <c r="E109" s="112"/>
    </row>
    <row r="110" spans="1:12">
      <c r="B110" s="112"/>
      <c r="C110" s="112"/>
      <c r="D110" s="112"/>
      <c r="E110" s="112"/>
    </row>
    <row r="111" spans="1:12">
      <c r="B111" s="112"/>
      <c r="C111" s="112"/>
      <c r="D111" s="112"/>
      <c r="E111" s="112"/>
    </row>
    <row r="112" spans="1:12">
      <c r="B112" s="112"/>
      <c r="C112" s="112"/>
      <c r="D112" s="112"/>
      <c r="E112" s="112"/>
    </row>
    <row r="113" spans="2:5">
      <c r="B113" s="95"/>
      <c r="C113" s="95"/>
      <c r="D113" s="95"/>
      <c r="E113" s="95"/>
    </row>
    <row r="114" spans="2:5">
      <c r="B114" s="95"/>
      <c r="C114" s="95"/>
      <c r="D114" s="95"/>
      <c r="E114" s="95"/>
    </row>
    <row r="115" spans="2:5">
      <c r="B115" s="95"/>
      <c r="C115" s="95"/>
      <c r="D115" s="95"/>
      <c r="E115" s="95"/>
    </row>
    <row r="116" spans="2:5">
      <c r="B116" s="95"/>
      <c r="C116" s="95"/>
      <c r="D116" s="95"/>
      <c r="E116" s="95"/>
    </row>
    <row r="117" spans="2:5">
      <c r="B117" s="95"/>
      <c r="C117" s="95"/>
      <c r="D117" s="95"/>
      <c r="E117" s="95"/>
    </row>
    <row r="118" spans="2:5">
      <c r="B118" s="95"/>
      <c r="C118" s="95"/>
      <c r="D118" s="95"/>
      <c r="E118" s="95"/>
    </row>
    <row r="119" spans="2:5">
      <c r="B119" s="95"/>
      <c r="C119" s="95"/>
      <c r="D119" s="95"/>
      <c r="E119" s="95"/>
    </row>
    <row r="120" spans="2:5">
      <c r="B120" s="95"/>
      <c r="C120" s="95"/>
      <c r="D120" s="95"/>
      <c r="E120" s="95"/>
    </row>
    <row r="121" spans="2:5">
      <c r="B121" s="95"/>
      <c r="C121" s="95"/>
      <c r="D121" s="95"/>
      <c r="E121" s="95"/>
    </row>
    <row r="122" spans="2:5">
      <c r="B122" s="95"/>
      <c r="C122" s="95"/>
      <c r="D122" s="95"/>
      <c r="E122" s="95"/>
    </row>
    <row r="123" spans="2:5">
      <c r="B123" s="95"/>
      <c r="C123" s="95"/>
      <c r="D123" s="95"/>
      <c r="E123" s="95"/>
    </row>
    <row r="124" spans="2:5">
      <c r="B124" s="95"/>
      <c r="C124" s="95"/>
      <c r="D124" s="95"/>
      <c r="E124" s="95"/>
    </row>
    <row r="125" spans="2:5">
      <c r="B125" s="95"/>
      <c r="C125" s="95"/>
      <c r="D125" s="95"/>
      <c r="E125" s="95"/>
    </row>
    <row r="126" spans="2:5">
      <c r="B126" s="95"/>
      <c r="C126" s="95"/>
      <c r="D126" s="95"/>
      <c r="E126" s="95"/>
    </row>
    <row r="127" spans="2:5">
      <c r="B127" s="95"/>
      <c r="C127" s="95"/>
      <c r="D127" s="95"/>
      <c r="E127" s="95"/>
    </row>
    <row r="128" spans="2:5">
      <c r="B128" s="95"/>
      <c r="C128" s="95"/>
      <c r="D128" s="95"/>
      <c r="E128" s="95"/>
    </row>
    <row r="129" spans="2:5">
      <c r="B129" s="95"/>
      <c r="C129" s="95"/>
      <c r="D129" s="95"/>
      <c r="E129" s="95"/>
    </row>
    <row r="130" spans="2:5">
      <c r="B130" s="95"/>
      <c r="C130" s="95"/>
      <c r="D130" s="95"/>
      <c r="E130" s="95"/>
    </row>
    <row r="131" spans="2:5">
      <c r="B131" s="95"/>
      <c r="C131" s="95"/>
      <c r="D131" s="95"/>
      <c r="E131" s="95"/>
    </row>
    <row r="132" spans="2:5">
      <c r="B132" s="95"/>
      <c r="C132" s="95"/>
      <c r="D132" s="95"/>
      <c r="E132" s="95"/>
    </row>
  </sheetData>
  <autoFilter ref="A1:E101" xr:uid="{FDEBB32F-BAC4-4987-8378-CECB0FF9E34B}">
    <sortState xmlns:xlrd2="http://schemas.microsoft.com/office/spreadsheetml/2017/richdata2" ref="A4:E101">
      <sortCondition ref="A1:A101"/>
    </sortState>
  </autoFilter>
  <mergeCells count="3">
    <mergeCell ref="A1:A2"/>
    <mergeCell ref="B1:B2"/>
    <mergeCell ref="C1:C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60"/>
  <sheetViews>
    <sheetView workbookViewId="0">
      <selection activeCell="D74" sqref="D74"/>
    </sheetView>
  </sheetViews>
  <sheetFormatPr defaultColWidth="8.88671875" defaultRowHeight="15.75" customHeight="1"/>
  <cols>
    <col min="1" max="1" width="4.6640625" style="50" customWidth="1"/>
    <col min="2" max="2" width="18.5546875" style="50" customWidth="1"/>
    <col min="3" max="6" width="18.5546875" style="97" customWidth="1"/>
    <col min="7" max="7" width="4.33203125" style="50" customWidth="1"/>
    <col min="8" max="16384" width="8.88671875" style="50"/>
  </cols>
  <sheetData>
    <row r="1" spans="1:7" ht="15.75" customHeight="1">
      <c r="A1" s="1"/>
      <c r="B1" s="1"/>
      <c r="C1" s="96"/>
      <c r="D1" s="96"/>
      <c r="E1" s="96"/>
      <c r="F1" s="96"/>
      <c r="G1" s="1"/>
    </row>
    <row r="2" spans="1:7" ht="24" customHeight="1">
      <c r="A2" s="1"/>
      <c r="B2" s="117" t="s">
        <v>66</v>
      </c>
      <c r="C2" s="117"/>
      <c r="D2" s="117"/>
      <c r="E2" s="117"/>
      <c r="F2" s="117"/>
      <c r="G2" s="1"/>
    </row>
    <row r="3" spans="1:7" ht="15.75" customHeight="1">
      <c r="A3" s="1"/>
      <c r="G3" s="1"/>
    </row>
    <row r="4" spans="1:7" s="82" customFormat="1" ht="81" customHeight="1">
      <c r="A4" s="1"/>
      <c r="B4" s="81" t="s">
        <v>0</v>
      </c>
      <c r="C4" s="98" t="s">
        <v>61</v>
      </c>
      <c r="D4" s="98" t="s">
        <v>62</v>
      </c>
      <c r="E4" s="98" t="s">
        <v>63</v>
      </c>
      <c r="F4" s="98" t="s">
        <v>64</v>
      </c>
      <c r="G4" s="1"/>
    </row>
    <row r="5" spans="1:7" ht="15.75" customHeight="1">
      <c r="A5" s="1"/>
      <c r="B5" s="83" t="s">
        <v>3</v>
      </c>
      <c r="C5" s="99">
        <v>15000</v>
      </c>
      <c r="D5" s="99" t="s">
        <v>65</v>
      </c>
      <c r="E5" s="99" t="s">
        <v>65</v>
      </c>
      <c r="F5" s="99">
        <v>15000</v>
      </c>
      <c r="G5" s="1"/>
    </row>
    <row r="6" spans="1:7" ht="15.75" customHeight="1">
      <c r="A6" s="1"/>
      <c r="B6" s="83" t="s">
        <v>4</v>
      </c>
      <c r="C6" s="99">
        <v>30000</v>
      </c>
      <c r="D6" s="99" t="s">
        <v>65</v>
      </c>
      <c r="E6" s="99" t="s">
        <v>65</v>
      </c>
      <c r="F6" s="99">
        <v>30000</v>
      </c>
      <c r="G6" s="1"/>
    </row>
    <row r="7" spans="1:7" ht="15.75" customHeight="1">
      <c r="A7" s="1"/>
      <c r="B7" s="83" t="s">
        <v>5</v>
      </c>
      <c r="C7" s="99">
        <v>15000</v>
      </c>
      <c r="D7" s="99" t="s">
        <v>65</v>
      </c>
      <c r="E7" s="99" t="s">
        <v>65</v>
      </c>
      <c r="F7" s="99">
        <v>15000</v>
      </c>
      <c r="G7" s="1"/>
    </row>
    <row r="8" spans="1:7" ht="15.75" customHeight="1">
      <c r="A8" s="1"/>
      <c r="B8" s="83" t="s">
        <v>6</v>
      </c>
      <c r="C8" s="99">
        <v>15000</v>
      </c>
      <c r="D8" s="99" t="s">
        <v>65</v>
      </c>
      <c r="E8" s="99" t="s">
        <v>65</v>
      </c>
      <c r="F8" s="99">
        <v>15000</v>
      </c>
      <c r="G8" s="1"/>
    </row>
    <row r="9" spans="1:7" ht="15.75" customHeight="1">
      <c r="A9" s="1"/>
      <c r="B9" s="83" t="s">
        <v>7</v>
      </c>
      <c r="C9" s="99" t="s">
        <v>65</v>
      </c>
      <c r="D9" s="99" t="s">
        <v>65</v>
      </c>
      <c r="E9" s="99" t="s">
        <v>65</v>
      </c>
      <c r="F9" s="99">
        <v>0</v>
      </c>
      <c r="G9" s="1"/>
    </row>
    <row r="10" spans="1:7" ht="15.75" customHeight="1">
      <c r="A10" s="1"/>
      <c r="B10" s="83" t="s">
        <v>8</v>
      </c>
      <c r="C10" s="99" t="s">
        <v>65</v>
      </c>
      <c r="D10" s="99" t="s">
        <v>65</v>
      </c>
      <c r="E10" s="99" t="s">
        <v>65</v>
      </c>
      <c r="F10" s="99">
        <v>0</v>
      </c>
      <c r="G10" s="1"/>
    </row>
    <row r="11" spans="1:7" ht="15.75" customHeight="1">
      <c r="A11" s="1"/>
      <c r="B11" s="83" t="s">
        <v>9</v>
      </c>
      <c r="C11" s="99">
        <v>15000</v>
      </c>
      <c r="D11" s="99" t="s">
        <v>65</v>
      </c>
      <c r="E11" s="99" t="s">
        <v>65</v>
      </c>
      <c r="F11" s="99">
        <v>15000</v>
      </c>
      <c r="G11" s="1"/>
    </row>
    <row r="12" spans="1:7" ht="15.75" customHeight="1">
      <c r="A12" s="1"/>
      <c r="B12" s="83" t="s">
        <v>10</v>
      </c>
      <c r="C12" s="99" t="s">
        <v>65</v>
      </c>
      <c r="D12" s="99" t="s">
        <v>65</v>
      </c>
      <c r="E12" s="99" t="s">
        <v>65</v>
      </c>
      <c r="F12" s="99">
        <v>0</v>
      </c>
      <c r="G12" s="1"/>
    </row>
    <row r="13" spans="1:7" ht="15.75" customHeight="1">
      <c r="A13" s="1"/>
      <c r="B13" s="83" t="s">
        <v>11</v>
      </c>
      <c r="C13" s="99" t="s">
        <v>65</v>
      </c>
      <c r="D13" s="99" t="s">
        <v>65</v>
      </c>
      <c r="E13" s="99" t="s">
        <v>65</v>
      </c>
      <c r="F13" s="99">
        <v>0</v>
      </c>
      <c r="G13" s="1"/>
    </row>
    <row r="14" spans="1:7" ht="15.75" customHeight="1">
      <c r="A14" s="1"/>
      <c r="B14" s="83" t="s">
        <v>12</v>
      </c>
      <c r="C14" s="99" t="s">
        <v>65</v>
      </c>
      <c r="D14" s="99" t="s">
        <v>65</v>
      </c>
      <c r="E14" s="99" t="s">
        <v>65</v>
      </c>
      <c r="F14" s="99">
        <v>0</v>
      </c>
      <c r="G14" s="1"/>
    </row>
    <row r="15" spans="1:7" ht="15.75" customHeight="1">
      <c r="A15" s="1"/>
      <c r="B15" s="83" t="s">
        <v>13</v>
      </c>
      <c r="C15" s="99" t="s">
        <v>65</v>
      </c>
      <c r="D15" s="99" t="s">
        <v>65</v>
      </c>
      <c r="E15" s="99" t="s">
        <v>65</v>
      </c>
      <c r="F15" s="99">
        <v>0</v>
      </c>
      <c r="G15" s="1"/>
    </row>
    <row r="16" spans="1:7" ht="15.75" customHeight="1">
      <c r="A16" s="1"/>
      <c r="B16" s="83" t="s">
        <v>14</v>
      </c>
      <c r="C16" s="99" t="s">
        <v>65</v>
      </c>
      <c r="D16" s="99" t="s">
        <v>65</v>
      </c>
      <c r="E16" s="99" t="s">
        <v>65</v>
      </c>
      <c r="F16" s="99">
        <v>0</v>
      </c>
      <c r="G16" s="1"/>
    </row>
    <row r="17" spans="1:7" ht="15.75" customHeight="1">
      <c r="A17" s="1"/>
      <c r="B17" s="83" t="s">
        <v>15</v>
      </c>
      <c r="C17" s="99">
        <v>15000</v>
      </c>
      <c r="D17" s="99" t="s">
        <v>65</v>
      </c>
      <c r="E17" s="99" t="s">
        <v>65</v>
      </c>
      <c r="F17" s="99">
        <v>15000</v>
      </c>
      <c r="G17" s="1"/>
    </row>
    <row r="18" spans="1:7" ht="15.75" customHeight="1">
      <c r="A18" s="1"/>
      <c r="B18" s="83" t="s">
        <v>16</v>
      </c>
      <c r="C18" s="99">
        <v>15000</v>
      </c>
      <c r="D18" s="99" t="s">
        <v>65</v>
      </c>
      <c r="E18" s="99" t="s">
        <v>65</v>
      </c>
      <c r="F18" s="99">
        <v>15000</v>
      </c>
      <c r="G18" s="1"/>
    </row>
    <row r="19" spans="1:7" ht="15.75" customHeight="1">
      <c r="A19" s="1"/>
      <c r="B19" s="83" t="s">
        <v>17</v>
      </c>
      <c r="C19" s="99" t="s">
        <v>65</v>
      </c>
      <c r="D19" s="99" t="s">
        <v>65</v>
      </c>
      <c r="E19" s="99" t="s">
        <v>65</v>
      </c>
      <c r="F19" s="99">
        <v>0</v>
      </c>
      <c r="G19" s="1"/>
    </row>
    <row r="20" spans="1:7" ht="15.75" customHeight="1">
      <c r="A20" s="1"/>
      <c r="B20" s="83" t="s">
        <v>18</v>
      </c>
      <c r="C20" s="99">
        <v>15000</v>
      </c>
      <c r="D20" s="99" t="s">
        <v>65</v>
      </c>
      <c r="E20" s="99" t="s">
        <v>65</v>
      </c>
      <c r="F20" s="99">
        <v>15000</v>
      </c>
      <c r="G20" s="1"/>
    </row>
    <row r="21" spans="1:7" ht="15.75" customHeight="1">
      <c r="A21" s="1"/>
      <c r="B21" s="83" t="s">
        <v>19</v>
      </c>
      <c r="C21" s="99" t="s">
        <v>65</v>
      </c>
      <c r="D21" s="99" t="s">
        <v>65</v>
      </c>
      <c r="E21" s="99" t="s">
        <v>65</v>
      </c>
      <c r="F21" s="99">
        <v>0</v>
      </c>
      <c r="G21" s="1"/>
    </row>
    <row r="22" spans="1:7" ht="15.75" customHeight="1">
      <c r="A22" s="1"/>
      <c r="B22" s="83" t="s">
        <v>20</v>
      </c>
      <c r="C22" s="99" t="s">
        <v>65</v>
      </c>
      <c r="D22" s="99" t="s">
        <v>65</v>
      </c>
      <c r="E22" s="99" t="s">
        <v>65</v>
      </c>
      <c r="F22" s="99">
        <v>0</v>
      </c>
      <c r="G22" s="1"/>
    </row>
    <row r="23" spans="1:7" ht="15.75" customHeight="1">
      <c r="A23" s="1"/>
      <c r="B23" s="83" t="s">
        <v>21</v>
      </c>
      <c r="C23" s="99">
        <v>30000</v>
      </c>
      <c r="D23" s="99" t="s">
        <v>65</v>
      </c>
      <c r="E23" s="99" t="s">
        <v>65</v>
      </c>
      <c r="F23" s="99">
        <v>30000</v>
      </c>
      <c r="G23" s="1"/>
    </row>
    <row r="24" spans="1:7" ht="15.75" customHeight="1">
      <c r="A24" s="1"/>
      <c r="B24" s="83" t="s">
        <v>22</v>
      </c>
      <c r="C24" s="99">
        <v>15000</v>
      </c>
      <c r="D24" s="99" t="s">
        <v>65</v>
      </c>
      <c r="E24" s="99" t="s">
        <v>65</v>
      </c>
      <c r="F24" s="99">
        <v>15000</v>
      </c>
      <c r="G24" s="1"/>
    </row>
    <row r="25" spans="1:7" ht="15.75" customHeight="1">
      <c r="A25" s="1"/>
      <c r="B25" s="83" t="s">
        <v>23</v>
      </c>
      <c r="C25" s="99">
        <v>15000</v>
      </c>
      <c r="D25" s="99" t="s">
        <v>65</v>
      </c>
      <c r="E25" s="99" t="s">
        <v>65</v>
      </c>
      <c r="F25" s="99">
        <v>15000</v>
      </c>
      <c r="G25" s="1"/>
    </row>
    <row r="26" spans="1:7" ht="15.75" customHeight="1">
      <c r="A26" s="1"/>
      <c r="B26" s="83" t="s">
        <v>25</v>
      </c>
      <c r="C26" s="99">
        <v>15000</v>
      </c>
      <c r="D26" s="99" t="s">
        <v>65</v>
      </c>
      <c r="E26" s="99">
        <v>10000</v>
      </c>
      <c r="F26" s="99">
        <v>25000</v>
      </c>
      <c r="G26" s="1"/>
    </row>
    <row r="27" spans="1:7" ht="15.75" customHeight="1">
      <c r="A27" s="1"/>
      <c r="B27" s="83" t="s">
        <v>27</v>
      </c>
      <c r="C27" s="99">
        <v>15000</v>
      </c>
      <c r="D27" s="99" t="s">
        <v>65</v>
      </c>
      <c r="E27" s="99" t="s">
        <v>65</v>
      </c>
      <c r="F27" s="99">
        <v>15000</v>
      </c>
      <c r="G27" s="1"/>
    </row>
    <row r="28" spans="1:7" ht="15.75" customHeight="1">
      <c r="A28" s="1"/>
      <c r="B28" s="83" t="s">
        <v>29</v>
      </c>
      <c r="C28" s="99">
        <v>15000</v>
      </c>
      <c r="D28" s="99">
        <v>25000</v>
      </c>
      <c r="E28" s="99">
        <v>10000</v>
      </c>
      <c r="F28" s="99">
        <v>50000</v>
      </c>
      <c r="G28" s="1"/>
    </row>
    <row r="29" spans="1:7" ht="15.75" customHeight="1">
      <c r="A29" s="1"/>
      <c r="B29" s="83" t="s">
        <v>30</v>
      </c>
      <c r="C29" s="99" t="s">
        <v>65</v>
      </c>
      <c r="D29" s="99" t="s">
        <v>65</v>
      </c>
      <c r="E29" s="99" t="s">
        <v>65</v>
      </c>
      <c r="F29" s="99">
        <v>0</v>
      </c>
      <c r="G29" s="1"/>
    </row>
    <row r="30" spans="1:7" ht="15.75" customHeight="1">
      <c r="A30" s="1"/>
      <c r="B30" s="83" t="s">
        <v>31</v>
      </c>
      <c r="C30" s="99">
        <v>15000</v>
      </c>
      <c r="D30" s="99" t="s">
        <v>65</v>
      </c>
      <c r="E30" s="99" t="s">
        <v>65</v>
      </c>
      <c r="F30" s="99">
        <v>15000</v>
      </c>
      <c r="G30" s="1"/>
    </row>
    <row r="31" spans="1:7" ht="15.75" customHeight="1">
      <c r="A31" s="1"/>
      <c r="B31" s="83" t="s">
        <v>32</v>
      </c>
      <c r="C31" s="99" t="s">
        <v>65</v>
      </c>
      <c r="D31" s="99" t="s">
        <v>65</v>
      </c>
      <c r="E31" s="99" t="s">
        <v>65</v>
      </c>
      <c r="F31" s="99">
        <v>0</v>
      </c>
      <c r="G31" s="1"/>
    </row>
    <row r="32" spans="1:7" ht="15.75" customHeight="1">
      <c r="A32" s="1"/>
      <c r="B32" s="83" t="s">
        <v>33</v>
      </c>
      <c r="C32" s="99">
        <v>30000</v>
      </c>
      <c r="D32" s="99" t="s">
        <v>65</v>
      </c>
      <c r="E32" s="99">
        <v>10000</v>
      </c>
      <c r="F32" s="99">
        <v>40000</v>
      </c>
      <c r="G32" s="1"/>
    </row>
    <row r="33" spans="1:7" ht="15.75" customHeight="1">
      <c r="A33" s="1"/>
      <c r="B33" s="83" t="s">
        <v>34</v>
      </c>
      <c r="C33" s="99">
        <v>15000</v>
      </c>
      <c r="D33" s="99">
        <v>25000</v>
      </c>
      <c r="E33" s="99">
        <v>15000</v>
      </c>
      <c r="F33" s="99">
        <v>55000</v>
      </c>
      <c r="G33" s="1"/>
    </row>
    <row r="34" spans="1:7" ht="15.75" customHeight="1">
      <c r="A34" s="1"/>
      <c r="B34" s="83" t="s">
        <v>35</v>
      </c>
      <c r="C34" s="99">
        <v>30000</v>
      </c>
      <c r="D34" s="99" t="s">
        <v>65</v>
      </c>
      <c r="E34" s="99" t="s">
        <v>65</v>
      </c>
      <c r="F34" s="99">
        <v>30000</v>
      </c>
      <c r="G34" s="1"/>
    </row>
    <row r="35" spans="1:7" ht="15.75" customHeight="1">
      <c r="A35" s="1"/>
      <c r="B35" s="83" t="s">
        <v>36</v>
      </c>
      <c r="C35" s="99" t="s">
        <v>65</v>
      </c>
      <c r="D35" s="99" t="s">
        <v>65</v>
      </c>
      <c r="E35" s="99" t="s">
        <v>65</v>
      </c>
      <c r="F35" s="99">
        <v>0</v>
      </c>
      <c r="G35" s="1"/>
    </row>
    <row r="36" spans="1:7" ht="15.75" customHeight="1">
      <c r="A36" s="1"/>
      <c r="B36" s="83" t="s">
        <v>37</v>
      </c>
      <c r="C36" s="99" t="s">
        <v>65</v>
      </c>
      <c r="D36" s="99" t="s">
        <v>65</v>
      </c>
      <c r="E36" s="99" t="s">
        <v>65</v>
      </c>
      <c r="F36" s="99">
        <v>0</v>
      </c>
      <c r="G36" s="1"/>
    </row>
    <row r="37" spans="1:7" ht="15.75" customHeight="1">
      <c r="A37" s="1"/>
      <c r="B37" s="83" t="s">
        <v>38</v>
      </c>
      <c r="C37" s="99">
        <v>15000</v>
      </c>
      <c r="D37" s="99" t="s">
        <v>65</v>
      </c>
      <c r="E37" s="99">
        <v>10000</v>
      </c>
      <c r="F37" s="99">
        <v>25000</v>
      </c>
      <c r="G37" s="1"/>
    </row>
    <row r="38" spans="1:7" ht="15.75" customHeight="1">
      <c r="A38" s="1"/>
      <c r="B38" s="83" t="s">
        <v>39</v>
      </c>
      <c r="C38" s="99">
        <v>15000</v>
      </c>
      <c r="D38" s="99" t="s">
        <v>65</v>
      </c>
      <c r="E38" s="99" t="s">
        <v>65</v>
      </c>
      <c r="F38" s="99">
        <v>15000</v>
      </c>
      <c r="G38" s="1"/>
    </row>
    <row r="39" spans="1:7" ht="15.75" customHeight="1">
      <c r="A39" s="1"/>
      <c r="B39" s="83" t="s">
        <v>40</v>
      </c>
      <c r="C39" s="99" t="s">
        <v>65</v>
      </c>
      <c r="D39" s="99" t="s">
        <v>65</v>
      </c>
      <c r="E39" s="99" t="s">
        <v>65</v>
      </c>
      <c r="F39" s="99">
        <v>0</v>
      </c>
      <c r="G39" s="1"/>
    </row>
    <row r="40" spans="1:7" ht="15.75" customHeight="1">
      <c r="A40" s="1"/>
      <c r="B40" s="83" t="s">
        <v>41</v>
      </c>
      <c r="C40" s="99">
        <v>15000</v>
      </c>
      <c r="D40" s="99" t="s">
        <v>65</v>
      </c>
      <c r="E40" s="99" t="s">
        <v>65</v>
      </c>
      <c r="F40" s="99">
        <v>15000</v>
      </c>
      <c r="G40" s="1"/>
    </row>
    <row r="41" spans="1:7" ht="15.75" customHeight="1">
      <c r="A41" s="1"/>
      <c r="B41" s="83" t="s">
        <v>42</v>
      </c>
      <c r="C41" s="99">
        <v>15000</v>
      </c>
      <c r="D41" s="99" t="s">
        <v>65</v>
      </c>
      <c r="E41" s="99" t="s">
        <v>65</v>
      </c>
      <c r="F41" s="99">
        <v>15000</v>
      </c>
      <c r="G41" s="1"/>
    </row>
    <row r="42" spans="1:7" ht="15.75" customHeight="1">
      <c r="A42" s="1"/>
      <c r="B42" s="83" t="s">
        <v>43</v>
      </c>
      <c r="C42" s="99">
        <v>30000</v>
      </c>
      <c r="D42" s="99" t="s">
        <v>65</v>
      </c>
      <c r="E42" s="99" t="s">
        <v>65</v>
      </c>
      <c r="F42" s="99">
        <v>30000</v>
      </c>
      <c r="G42" s="1"/>
    </row>
    <row r="43" spans="1:7" ht="15.75" customHeight="1">
      <c r="A43" s="1"/>
      <c r="B43" s="83" t="s">
        <v>44</v>
      </c>
      <c r="C43" s="99">
        <v>30000</v>
      </c>
      <c r="D43" s="99" t="s">
        <v>65</v>
      </c>
      <c r="E43" s="99" t="s">
        <v>65</v>
      </c>
      <c r="F43" s="99">
        <v>30000</v>
      </c>
      <c r="G43" s="1"/>
    </row>
    <row r="44" spans="1:7" ht="15.75" customHeight="1">
      <c r="A44" s="1"/>
      <c r="B44" s="83" t="s">
        <v>45</v>
      </c>
      <c r="C44" s="99" t="s">
        <v>65</v>
      </c>
      <c r="D44" s="99" t="s">
        <v>65</v>
      </c>
      <c r="E44" s="99" t="s">
        <v>65</v>
      </c>
      <c r="F44" s="99">
        <v>0</v>
      </c>
      <c r="G44" s="1"/>
    </row>
    <row r="45" spans="1:7" ht="15.75" customHeight="1">
      <c r="A45" s="1"/>
      <c r="B45" s="83" t="s">
        <v>46</v>
      </c>
      <c r="C45" s="99">
        <v>15000</v>
      </c>
      <c r="D45" s="99" t="s">
        <v>65</v>
      </c>
      <c r="E45" s="99" t="s">
        <v>65</v>
      </c>
      <c r="F45" s="99">
        <v>15000</v>
      </c>
      <c r="G45" s="1"/>
    </row>
    <row r="46" spans="1:7" ht="15.75" customHeight="1">
      <c r="A46" s="1"/>
      <c r="B46" s="83" t="s">
        <v>47</v>
      </c>
      <c r="C46" s="99">
        <v>15000</v>
      </c>
      <c r="D46" s="99" t="s">
        <v>65</v>
      </c>
      <c r="E46" s="99" t="s">
        <v>65</v>
      </c>
      <c r="F46" s="99">
        <v>15000</v>
      </c>
      <c r="G46" s="1"/>
    </row>
    <row r="47" spans="1:7" ht="15.75" customHeight="1">
      <c r="A47" s="1"/>
      <c r="B47" s="83" t="s">
        <v>48</v>
      </c>
      <c r="C47" s="99">
        <v>30000</v>
      </c>
      <c r="D47" s="99">
        <v>15000</v>
      </c>
      <c r="E47" s="99">
        <v>15000</v>
      </c>
      <c r="F47" s="99">
        <v>60000</v>
      </c>
      <c r="G47" s="1"/>
    </row>
    <row r="48" spans="1:7" ht="15.75" customHeight="1">
      <c r="A48" s="1"/>
      <c r="B48" s="83" t="s">
        <v>49</v>
      </c>
      <c r="C48" s="99" t="s">
        <v>65</v>
      </c>
      <c r="D48" s="99" t="s">
        <v>65</v>
      </c>
      <c r="E48" s="99" t="s">
        <v>65</v>
      </c>
      <c r="F48" s="99">
        <v>0</v>
      </c>
      <c r="G48" s="1"/>
    </row>
    <row r="49" spans="1:7" ht="15.75" customHeight="1">
      <c r="A49" s="1"/>
      <c r="B49" s="83" t="s">
        <v>50</v>
      </c>
      <c r="C49" s="99">
        <v>15000</v>
      </c>
      <c r="D49" s="99" t="s">
        <v>65</v>
      </c>
      <c r="E49" s="99" t="s">
        <v>65</v>
      </c>
      <c r="F49" s="99">
        <v>15000</v>
      </c>
      <c r="G49" s="1"/>
    </row>
    <row r="50" spans="1:7" ht="15.75" customHeight="1">
      <c r="A50" s="1"/>
      <c r="B50" s="83" t="s">
        <v>51</v>
      </c>
      <c r="C50" s="99" t="s">
        <v>65</v>
      </c>
      <c r="D50" s="99">
        <v>15000</v>
      </c>
      <c r="E50" s="99">
        <v>10000</v>
      </c>
      <c r="F50" s="99">
        <v>25000</v>
      </c>
      <c r="G50" s="1"/>
    </row>
    <row r="51" spans="1:7" ht="15.75" customHeight="1">
      <c r="A51" s="1"/>
      <c r="B51" s="83" t="s">
        <v>52</v>
      </c>
      <c r="C51" s="99">
        <v>15000</v>
      </c>
      <c r="D51" s="99" t="s">
        <v>65</v>
      </c>
      <c r="E51" s="99" t="s">
        <v>65</v>
      </c>
      <c r="F51" s="99">
        <v>15000</v>
      </c>
      <c r="G51" s="1"/>
    </row>
    <row r="52" spans="1:7" ht="15.75" customHeight="1">
      <c r="A52" s="1"/>
      <c r="B52" s="83" t="s">
        <v>53</v>
      </c>
      <c r="C52" s="99">
        <v>30000</v>
      </c>
      <c r="D52" s="99" t="s">
        <v>65</v>
      </c>
      <c r="E52" s="99" t="s">
        <v>65</v>
      </c>
      <c r="F52" s="99">
        <v>30000</v>
      </c>
      <c r="G52" s="1"/>
    </row>
    <row r="53" spans="1:7" ht="15.75" customHeight="1">
      <c r="A53" s="1"/>
      <c r="B53" s="83" t="s">
        <v>54</v>
      </c>
      <c r="C53" s="99">
        <v>15000</v>
      </c>
      <c r="D53" s="99" t="s">
        <v>65</v>
      </c>
      <c r="E53" s="99" t="s">
        <v>65</v>
      </c>
      <c r="F53" s="99">
        <v>15000</v>
      </c>
      <c r="G53" s="1"/>
    </row>
    <row r="54" spans="1:7" ht="15.75" customHeight="1">
      <c r="A54" s="1"/>
      <c r="B54" s="83" t="s">
        <v>55</v>
      </c>
      <c r="C54" s="99">
        <v>15000</v>
      </c>
      <c r="D54" s="99">
        <v>15000</v>
      </c>
      <c r="E54" s="99">
        <v>10000</v>
      </c>
      <c r="F54" s="99">
        <v>40000</v>
      </c>
      <c r="G54" s="1"/>
    </row>
    <row r="55" spans="1:7" ht="15.75" customHeight="1">
      <c r="A55" s="1"/>
      <c r="B55" s="83" t="s">
        <v>56</v>
      </c>
      <c r="C55" s="99" t="s">
        <v>65</v>
      </c>
      <c r="D55" s="99" t="s">
        <v>65</v>
      </c>
      <c r="E55" s="99" t="s">
        <v>65</v>
      </c>
      <c r="F55" s="99">
        <v>0</v>
      </c>
      <c r="G55" s="1"/>
    </row>
    <row r="56" spans="1:7" ht="15.75" customHeight="1">
      <c r="A56" s="1"/>
      <c r="B56" s="83" t="s">
        <v>57</v>
      </c>
      <c r="C56" s="99" t="s">
        <v>65</v>
      </c>
      <c r="D56" s="99" t="s">
        <v>65</v>
      </c>
      <c r="E56" s="99" t="s">
        <v>65</v>
      </c>
      <c r="F56" s="99">
        <v>0</v>
      </c>
      <c r="G56" s="1"/>
    </row>
    <row r="57" spans="1:7" ht="15.75" customHeight="1">
      <c r="A57" s="1"/>
      <c r="B57" s="83" t="s">
        <v>58</v>
      </c>
      <c r="C57" s="99">
        <v>15000</v>
      </c>
      <c r="D57" s="99" t="s">
        <v>65</v>
      </c>
      <c r="E57" s="99" t="s">
        <v>65</v>
      </c>
      <c r="F57" s="99">
        <v>15000</v>
      </c>
      <c r="G57" s="1"/>
    </row>
    <row r="58" spans="1:7" ht="15.75" customHeight="1">
      <c r="A58" s="1"/>
      <c r="B58" s="83" t="s">
        <v>59</v>
      </c>
      <c r="C58" s="99" t="s">
        <v>65</v>
      </c>
      <c r="D58" s="99" t="s">
        <v>65</v>
      </c>
      <c r="E58" s="99" t="s">
        <v>65</v>
      </c>
      <c r="F58" s="99">
        <v>0</v>
      </c>
      <c r="G58" s="1"/>
    </row>
    <row r="59" spans="1:7" ht="15.75" customHeight="1">
      <c r="A59" s="1"/>
      <c r="B59" s="83" t="s">
        <v>60</v>
      </c>
      <c r="C59" s="99" t="s">
        <v>65</v>
      </c>
      <c r="D59" s="99" t="s">
        <v>65</v>
      </c>
      <c r="E59" s="99" t="s">
        <v>65</v>
      </c>
      <c r="F59" s="99">
        <v>0</v>
      </c>
      <c r="G59" s="1"/>
    </row>
    <row r="60" spans="1:7" ht="15.75" customHeight="1">
      <c r="A60" s="1"/>
      <c r="B60" s="1"/>
      <c r="C60" s="96"/>
      <c r="D60" s="96"/>
      <c r="E60" s="96"/>
      <c r="F60" s="96"/>
      <c r="G60" s="1"/>
    </row>
  </sheetData>
  <sortState xmlns:xlrd2="http://schemas.microsoft.com/office/spreadsheetml/2017/richdata2" ref="B5:F59">
    <sortCondition ref="B5:B59"/>
  </sortState>
  <mergeCells count="1">
    <mergeCell ref="B2:F2"/>
  </mergeCells>
  <pageMargins left="0.25" right="0.25"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44776-7884-4E95-9DE1-6888F24590DC}">
  <dimension ref="A1:K18"/>
  <sheetViews>
    <sheetView workbookViewId="0">
      <selection sqref="A1:I1"/>
    </sheetView>
  </sheetViews>
  <sheetFormatPr defaultColWidth="9.109375" defaultRowHeight="13.8"/>
  <cols>
    <col min="1" max="1" width="5.33203125" style="79" customWidth="1"/>
    <col min="2" max="3" width="9.109375" style="50"/>
    <col min="4" max="5" width="13.88671875" style="50" customWidth="1"/>
    <col min="6" max="6" width="12.5546875" style="50" customWidth="1"/>
    <col min="7" max="7" width="13.88671875" style="50" customWidth="1"/>
    <col min="8" max="8" width="8.33203125" style="50" customWidth="1"/>
    <col min="9" max="9" width="7.33203125" style="50" customWidth="1"/>
    <col min="10" max="16384" width="9.109375" style="50"/>
  </cols>
  <sheetData>
    <row r="1" spans="1:11" ht="25.95" customHeight="1">
      <c r="A1" s="121" t="s">
        <v>156</v>
      </c>
      <c r="B1" s="122"/>
      <c r="C1" s="122"/>
      <c r="D1" s="122"/>
      <c r="E1" s="122"/>
      <c r="F1" s="122"/>
      <c r="G1" s="122"/>
      <c r="H1" s="122"/>
      <c r="I1" s="122"/>
    </row>
    <row r="2" spans="1:11" ht="3" customHeight="1">
      <c r="A2" s="78"/>
      <c r="B2" s="117"/>
      <c r="C2" s="117"/>
      <c r="D2" s="117"/>
      <c r="E2" s="117"/>
      <c r="F2" s="117"/>
      <c r="G2" s="117"/>
      <c r="H2" s="117"/>
      <c r="I2" s="117"/>
      <c r="J2" s="11"/>
      <c r="K2" s="10"/>
    </row>
    <row r="3" spans="1:11" ht="163.19999999999999" hidden="1" customHeight="1">
      <c r="A3" s="123"/>
      <c r="B3" s="124"/>
      <c r="C3" s="124"/>
      <c r="D3" s="124"/>
      <c r="E3" s="124"/>
      <c r="F3" s="124"/>
      <c r="G3" s="124"/>
      <c r="H3" s="124"/>
      <c r="I3" s="124"/>
      <c r="J3" s="11"/>
      <c r="K3" s="14"/>
    </row>
    <row r="4" spans="1:11" ht="13.95" hidden="1" customHeight="1">
      <c r="A4" s="123"/>
      <c r="B4" s="27"/>
      <c r="C4" s="118"/>
      <c r="D4" s="118"/>
      <c r="E4" s="118"/>
      <c r="F4" s="118"/>
      <c r="G4" s="118"/>
      <c r="H4" s="118"/>
      <c r="I4" s="118"/>
      <c r="J4" s="11"/>
      <c r="K4" s="14"/>
    </row>
    <row r="5" spans="1:11" ht="13.95" hidden="1" customHeight="1">
      <c r="A5" s="123"/>
      <c r="B5" s="27"/>
      <c r="C5" s="119"/>
      <c r="D5" s="119"/>
      <c r="E5" s="119"/>
      <c r="F5" s="119"/>
      <c r="G5" s="119"/>
      <c r="H5" s="119"/>
      <c r="I5" s="119"/>
      <c r="J5" s="11"/>
      <c r="K5" s="10"/>
    </row>
    <row r="6" spans="1:11" hidden="1">
      <c r="A6" s="123"/>
      <c r="B6" s="27"/>
      <c r="C6" s="120"/>
      <c r="D6" s="120"/>
      <c r="E6" s="120"/>
      <c r="F6" s="120"/>
      <c r="G6" s="120"/>
      <c r="H6" s="120"/>
      <c r="I6" s="120"/>
      <c r="J6" s="15"/>
      <c r="K6" s="10"/>
    </row>
    <row r="7" spans="1:11" ht="25.95" hidden="1" customHeight="1">
      <c r="A7" s="13"/>
      <c r="B7" s="15"/>
      <c r="C7" s="15"/>
      <c r="D7" s="15"/>
      <c r="E7" s="15"/>
      <c r="F7" s="15"/>
      <c r="G7" s="15"/>
      <c r="H7" s="15"/>
      <c r="I7" s="15"/>
      <c r="J7" s="15"/>
      <c r="K7" s="12"/>
    </row>
    <row r="8" spans="1:11" ht="37.5" customHeight="1">
      <c r="A8" s="78"/>
      <c r="B8" s="117" t="s">
        <v>67</v>
      </c>
      <c r="C8" s="117"/>
      <c r="D8" s="117"/>
      <c r="E8" s="117"/>
      <c r="F8" s="117"/>
      <c r="G8" s="117"/>
      <c r="H8" s="117"/>
      <c r="I8" s="117"/>
      <c r="J8" s="11"/>
      <c r="K8" s="10"/>
    </row>
    <row r="9" spans="1:11" ht="64.5" customHeight="1">
      <c r="A9" s="123" t="s">
        <v>68</v>
      </c>
      <c r="B9" s="126" t="s">
        <v>69</v>
      </c>
      <c r="C9" s="126"/>
      <c r="D9" s="126"/>
      <c r="E9" s="126"/>
      <c r="F9" s="126"/>
      <c r="G9" s="127"/>
      <c r="H9" s="127"/>
      <c r="I9" s="127"/>
      <c r="J9" s="20"/>
      <c r="K9" s="10"/>
    </row>
    <row r="10" spans="1:11" ht="71.25" customHeight="1">
      <c r="A10" s="123"/>
      <c r="B10" s="126" t="s">
        <v>70</v>
      </c>
      <c r="C10" s="126"/>
      <c r="D10" s="126"/>
      <c r="E10" s="126"/>
      <c r="F10" s="126"/>
      <c r="G10" s="127"/>
      <c r="H10" s="127"/>
      <c r="I10" s="127"/>
      <c r="J10" s="21"/>
      <c r="K10" s="10"/>
    </row>
    <row r="11" spans="1:11" ht="63.75" customHeight="1">
      <c r="A11" s="123"/>
      <c r="B11" s="126" t="s">
        <v>71</v>
      </c>
      <c r="C11" s="126"/>
      <c r="D11" s="126"/>
      <c r="E11" s="126"/>
      <c r="F11" s="126"/>
      <c r="G11" s="126"/>
      <c r="H11" s="126"/>
      <c r="I11" s="126"/>
      <c r="J11" s="22"/>
      <c r="K11" s="12"/>
    </row>
    <row r="12" spans="1:11" ht="33.75" customHeight="1">
      <c r="B12" s="117" t="s">
        <v>72</v>
      </c>
      <c r="C12" s="117"/>
      <c r="D12" s="117"/>
      <c r="E12" s="117"/>
      <c r="F12" s="117"/>
      <c r="G12" s="117"/>
      <c r="H12" s="117"/>
      <c r="I12" s="117"/>
      <c r="J12" s="11"/>
      <c r="K12" s="19"/>
    </row>
    <row r="13" spans="1:11" ht="42" customHeight="1">
      <c r="A13" s="123" t="s">
        <v>73</v>
      </c>
      <c r="B13" s="125" t="s">
        <v>74</v>
      </c>
      <c r="C13" s="125"/>
      <c r="D13" s="125"/>
      <c r="E13" s="125"/>
      <c r="F13" s="125"/>
      <c r="G13" s="125"/>
      <c r="H13" s="125"/>
      <c r="I13" s="125"/>
      <c r="J13" s="18"/>
      <c r="K13" s="19"/>
    </row>
    <row r="14" spans="1:11" ht="42" customHeight="1">
      <c r="A14" s="123"/>
      <c r="B14" s="125"/>
      <c r="C14" s="125"/>
      <c r="D14" s="125"/>
      <c r="E14" s="125"/>
      <c r="F14" s="125"/>
      <c r="G14" s="125"/>
      <c r="H14" s="125"/>
      <c r="I14" s="125"/>
      <c r="J14" s="18"/>
      <c r="K14" s="10"/>
    </row>
    <row r="15" spans="1:11">
      <c r="A15" s="123"/>
      <c r="B15" s="125"/>
      <c r="C15" s="125"/>
      <c r="D15" s="125"/>
      <c r="E15" s="125"/>
      <c r="F15" s="125"/>
      <c r="G15" s="125"/>
      <c r="H15" s="125"/>
      <c r="I15" s="125"/>
      <c r="J15" s="23"/>
      <c r="K15" s="10"/>
    </row>
    <row r="16" spans="1:11">
      <c r="A16" s="24"/>
      <c r="B16" s="24"/>
      <c r="C16" s="24"/>
      <c r="D16" s="24"/>
      <c r="E16" s="24"/>
      <c r="F16" s="24"/>
      <c r="H16" s="24"/>
      <c r="I16" s="24"/>
      <c r="J16" s="23"/>
      <c r="K16" s="10"/>
    </row>
    <row r="17" spans="1:11">
      <c r="A17" s="23"/>
      <c r="B17" s="23"/>
      <c r="C17" s="23"/>
      <c r="D17" s="23"/>
      <c r="E17" s="23"/>
      <c r="F17" s="23"/>
      <c r="G17" s="24"/>
      <c r="H17" s="25"/>
      <c r="I17" s="26"/>
      <c r="J17" s="23"/>
      <c r="K17" s="10"/>
    </row>
    <row r="18" spans="1:11">
      <c r="A18" s="13"/>
      <c r="B18" s="11"/>
      <c r="C18" s="11"/>
      <c r="D18" s="11"/>
      <c r="E18" s="11"/>
      <c r="F18" s="11"/>
      <c r="G18" s="11"/>
      <c r="H18" s="11"/>
      <c r="I18" s="11"/>
      <c r="J18" s="11"/>
    </row>
  </sheetData>
  <sheetProtection algorithmName="SHA-512" hashValue="nZLTjoOeaqXEmQFOmANp70Ugt9DhW7Kdh4O8Xzy+86OG9Tp2wTprf0uNT4ZczK6YP2oAVZ2JNacwGeNA5zIgrA==" saltValue="kyC2FbpfLCsAON5mGFPhrQ==" spinCount="100000" sheet="1" objects="1" scenarios="1"/>
  <mergeCells count="17">
    <mergeCell ref="A13:A15"/>
    <mergeCell ref="B13:I15"/>
    <mergeCell ref="B8:I8"/>
    <mergeCell ref="A9:A11"/>
    <mergeCell ref="B9:F9"/>
    <mergeCell ref="G9:I9"/>
    <mergeCell ref="B10:F10"/>
    <mergeCell ref="G10:I10"/>
    <mergeCell ref="B11:I11"/>
    <mergeCell ref="C4:I4"/>
    <mergeCell ref="C5:I5"/>
    <mergeCell ref="C6:I6"/>
    <mergeCell ref="A1:I1"/>
    <mergeCell ref="B12:I12"/>
    <mergeCell ref="B2:I2"/>
    <mergeCell ref="A3:A6"/>
    <mergeCell ref="B3:I3"/>
  </mergeCells>
  <pageMargins left="0.25" right="0.25"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6BEF2-CA34-4A0D-ABDF-A68CD613490B}">
  <dimension ref="A1:L26"/>
  <sheetViews>
    <sheetView workbookViewId="0">
      <selection activeCell="M5" sqref="M5"/>
    </sheetView>
  </sheetViews>
  <sheetFormatPr defaultColWidth="9.109375" defaultRowHeight="13.8"/>
  <cols>
    <col min="1" max="1" width="5.33203125" style="79" customWidth="1"/>
    <col min="2" max="3" width="9.109375" style="50"/>
    <col min="4" max="5" width="13.88671875" style="50" customWidth="1"/>
    <col min="6" max="6" width="12.5546875" style="50" customWidth="1"/>
    <col min="7" max="7" width="13.88671875" style="50" customWidth="1"/>
    <col min="8" max="8" width="8.33203125" style="50" customWidth="1"/>
    <col min="9" max="9" width="7.33203125" style="50" customWidth="1"/>
    <col min="10" max="16384" width="9.109375" style="50"/>
  </cols>
  <sheetData>
    <row r="1" spans="1:12" ht="26.25" customHeight="1">
      <c r="A1" s="121" t="s">
        <v>157</v>
      </c>
      <c r="B1" s="122"/>
      <c r="C1" s="122"/>
      <c r="D1" s="122"/>
      <c r="E1" s="122"/>
      <c r="F1" s="122"/>
      <c r="G1" s="122"/>
      <c r="H1" s="122"/>
      <c r="I1" s="122"/>
      <c r="J1" s="11"/>
      <c r="K1" s="12"/>
    </row>
    <row r="2" spans="1:12" ht="26.25" customHeight="1">
      <c r="A2" s="135" t="str">
        <f>IF(LEN('County Selection'!E9) = 0, "#ERROR: MISSING BIDDER ORG NAME! Enter in Row 8.", 'County Selection'!E9)</f>
        <v>#ERROR: MISSING BIDDER ORG NAME! Enter in Row 8.</v>
      </c>
      <c r="B2" s="135"/>
      <c r="C2" s="135"/>
      <c r="D2" s="135"/>
      <c r="E2" s="135"/>
      <c r="F2" s="135"/>
      <c r="G2" s="135"/>
      <c r="H2" s="135"/>
      <c r="I2" s="135"/>
      <c r="J2" s="76"/>
      <c r="K2" s="76"/>
      <c r="L2" s="76"/>
    </row>
    <row r="3" spans="1:12" ht="33" customHeight="1">
      <c r="A3" s="78"/>
      <c r="B3" s="117" t="s">
        <v>75</v>
      </c>
      <c r="C3" s="117"/>
      <c r="D3" s="117"/>
      <c r="E3" s="117"/>
      <c r="F3" s="117"/>
      <c r="G3" s="117"/>
      <c r="H3" s="117"/>
      <c r="I3" s="117"/>
      <c r="J3" s="11"/>
      <c r="K3" s="10"/>
    </row>
    <row r="4" spans="1:12" ht="181.5" customHeight="1">
      <c r="A4" s="123" t="s">
        <v>76</v>
      </c>
      <c r="B4" s="124" t="s">
        <v>77</v>
      </c>
      <c r="C4" s="124"/>
      <c r="D4" s="124"/>
      <c r="E4" s="124"/>
      <c r="F4" s="124"/>
      <c r="G4" s="124"/>
      <c r="H4" s="124"/>
      <c r="I4" s="124"/>
      <c r="J4" s="11"/>
      <c r="K4" s="14"/>
    </row>
    <row r="5" spans="1:12" ht="14.25" customHeight="1">
      <c r="A5" s="123"/>
      <c r="B5" s="27">
        <v>1</v>
      </c>
      <c r="C5" s="118" t="s">
        <v>78</v>
      </c>
      <c r="D5" s="118"/>
      <c r="E5" s="118"/>
      <c r="F5" s="118"/>
      <c r="G5" s="118"/>
      <c r="H5" s="118"/>
      <c r="I5" s="118"/>
      <c r="J5" s="11"/>
      <c r="K5" s="14"/>
    </row>
    <row r="6" spans="1:12" ht="14.25" customHeight="1">
      <c r="A6" s="123"/>
      <c r="B6" s="27">
        <v>2</v>
      </c>
      <c r="C6" s="119" t="s">
        <v>79</v>
      </c>
      <c r="D6" s="119"/>
      <c r="E6" s="119"/>
      <c r="F6" s="119"/>
      <c r="G6" s="119"/>
      <c r="H6" s="119"/>
      <c r="I6" s="119"/>
      <c r="J6" s="15"/>
      <c r="K6" s="10"/>
    </row>
    <row r="7" spans="1:12" ht="14.4" customHeight="1">
      <c r="A7" s="123"/>
      <c r="B7" s="27">
        <v>3</v>
      </c>
      <c r="C7" s="120" t="s">
        <v>80</v>
      </c>
      <c r="D7" s="120"/>
      <c r="E7" s="120"/>
      <c r="F7" s="120"/>
      <c r="G7" s="120"/>
      <c r="H7" s="120"/>
      <c r="I7" s="120"/>
      <c r="J7" s="15"/>
      <c r="K7" s="10"/>
    </row>
    <row r="8" spans="1:12">
      <c r="A8" s="13"/>
      <c r="B8" s="15"/>
      <c r="C8" s="15"/>
      <c r="D8" s="15"/>
      <c r="E8" s="15"/>
      <c r="F8" s="15"/>
      <c r="G8" s="15"/>
      <c r="H8" s="15"/>
      <c r="I8" s="15"/>
      <c r="J8" s="15"/>
      <c r="K8" s="10"/>
    </row>
    <row r="9" spans="1:12" ht="45" customHeight="1">
      <c r="A9" s="13"/>
      <c r="B9" s="137" t="s">
        <v>81</v>
      </c>
      <c r="C9" s="138"/>
      <c r="D9" s="138"/>
      <c r="E9" s="139"/>
      <c r="F9" s="140"/>
      <c r="G9" s="140"/>
      <c r="H9" s="140"/>
      <c r="I9" s="141"/>
      <c r="J9" s="15"/>
      <c r="K9" s="10"/>
    </row>
    <row r="10" spans="1:12" ht="21" customHeight="1">
      <c r="A10" s="13"/>
      <c r="B10" s="15"/>
      <c r="C10" s="15"/>
      <c r="D10" s="15"/>
      <c r="E10" s="134" t="str">
        <f>IF(E9&lt;&gt;"","","Enter your Bidder Organization Name Above")</f>
        <v>Enter your Bidder Organization Name Above</v>
      </c>
      <c r="F10" s="134"/>
      <c r="G10" s="134"/>
      <c r="H10" s="134"/>
      <c r="I10" s="134"/>
      <c r="J10" s="15"/>
      <c r="K10" s="14"/>
    </row>
    <row r="11" spans="1:12" ht="79.5" customHeight="1">
      <c r="A11" s="13"/>
      <c r="B11" s="136" t="s">
        <v>82</v>
      </c>
      <c r="C11" s="136"/>
      <c r="D11" s="16" t="str">
        <f>'Attachment P'!C4</f>
        <v xml:space="preserve"> County Tier Allocation: Based on Birth Rate and Risk </v>
      </c>
      <c r="E11" s="16" t="str">
        <f>'Attachment P'!D4</f>
        <v xml:space="preserve">Population: Based on adolescent population </v>
      </c>
      <c r="F11" s="28" t="s">
        <v>83</v>
      </c>
      <c r="G11" s="16" t="str">
        <f>'Attachment P'!E4</f>
        <v xml:space="preserve"> Expectant &amp; Parenting Allocation </v>
      </c>
      <c r="H11" s="136" t="s">
        <v>84</v>
      </c>
      <c r="I11" s="136"/>
      <c r="J11" s="15"/>
      <c r="K11" s="10"/>
    </row>
    <row r="12" spans="1:12">
      <c r="A12" s="13"/>
      <c r="B12" s="133"/>
      <c r="C12" s="133"/>
      <c r="D12" s="100">
        <f>IFERROR(VLOOKUP($B12,'Attachment P'!$B$5:$F$59,2),0)</f>
        <v>0</v>
      </c>
      <c r="E12" s="100">
        <f>IFERROR(VLOOKUP($B12,'Attachment P'!$B$5:$F$59,3),0)</f>
        <v>0</v>
      </c>
      <c r="F12" s="74"/>
      <c r="G12" s="100">
        <f>IF(F12="Yes",IFERROR(VLOOKUP($B12,'Attachment P'!$B$5:$F$59,4),0),0)</f>
        <v>0</v>
      </c>
      <c r="H12" s="130">
        <f>SUM(D12:G12)</f>
        <v>0</v>
      </c>
      <c r="I12" s="130"/>
      <c r="J12" s="15"/>
      <c r="K12" s="10"/>
    </row>
    <row r="13" spans="1:12">
      <c r="A13" s="13"/>
      <c r="B13" s="133"/>
      <c r="C13" s="133"/>
      <c r="D13" s="100">
        <f>IFERROR(VLOOKUP($B13,'Attachment P'!$B$5:$F$59,2),0)</f>
        <v>0</v>
      </c>
      <c r="E13" s="100">
        <f>IFERROR(VLOOKUP($B13,'Attachment P'!$B$5:$F$59,3),0)</f>
        <v>0</v>
      </c>
      <c r="F13" s="74"/>
      <c r="G13" s="100">
        <f>IF(F13="Yes",IFERROR(VLOOKUP($B13,'Attachment P'!$B$5:$F$59,4),0),0)</f>
        <v>0</v>
      </c>
      <c r="H13" s="130">
        <f t="shared" ref="H13:H19" si="0">SUM(D13:G13)</f>
        <v>0</v>
      </c>
      <c r="I13" s="130"/>
      <c r="J13" s="15"/>
      <c r="K13" s="10"/>
    </row>
    <row r="14" spans="1:12" ht="15" customHeight="1">
      <c r="A14" s="13"/>
      <c r="B14" s="133"/>
      <c r="C14" s="133"/>
      <c r="D14" s="100">
        <f>IFERROR(VLOOKUP($B14,'Attachment P'!$B$5:$F$59,2),0)</f>
        <v>0</v>
      </c>
      <c r="E14" s="100">
        <f>IFERROR(VLOOKUP($B14,'Attachment P'!$B$5:$F$59,3),0)</f>
        <v>0</v>
      </c>
      <c r="F14" s="74"/>
      <c r="G14" s="100">
        <f>IF(F14="Yes",IFERROR(VLOOKUP($B14,'Attachment P'!$B$5:$F$59,4),0),0)</f>
        <v>0</v>
      </c>
      <c r="H14" s="130">
        <f t="shared" si="0"/>
        <v>0</v>
      </c>
      <c r="I14" s="130"/>
      <c r="J14" s="15"/>
      <c r="K14" s="10"/>
    </row>
    <row r="15" spans="1:12" ht="15" customHeight="1">
      <c r="A15" s="13" t="s">
        <v>85</v>
      </c>
      <c r="B15" s="133"/>
      <c r="C15" s="133"/>
      <c r="D15" s="100">
        <f>IFERROR(VLOOKUP($B15,'Attachment P'!$B$5:$F$59,2),0)</f>
        <v>0</v>
      </c>
      <c r="E15" s="100">
        <f>IFERROR(VLOOKUP($B15,'Attachment P'!$B$5:$F$59,3),0)</f>
        <v>0</v>
      </c>
      <c r="F15" s="74"/>
      <c r="G15" s="100">
        <f>IF(F15="Yes",IFERROR(VLOOKUP($B15,'Attachment P'!$B$5:$F$59,4),0),0)</f>
        <v>0</v>
      </c>
      <c r="H15" s="130">
        <f t="shared" si="0"/>
        <v>0</v>
      </c>
      <c r="I15" s="130"/>
      <c r="J15" s="15"/>
      <c r="K15" s="10"/>
    </row>
    <row r="16" spans="1:12">
      <c r="A16" s="13"/>
      <c r="B16" s="133"/>
      <c r="C16" s="133"/>
      <c r="D16" s="100">
        <f>IFERROR(VLOOKUP($B16,'Attachment P'!$B$5:$F$59,2),0)</f>
        <v>0</v>
      </c>
      <c r="E16" s="100">
        <f>IFERROR(VLOOKUP($B16,'Attachment P'!$B$5:$F$59,3),0)</f>
        <v>0</v>
      </c>
      <c r="F16" s="74"/>
      <c r="G16" s="100">
        <f>IF(F16="Yes",IFERROR(VLOOKUP($B16,'Attachment P'!$B$5:$F$59,4),0),0)</f>
        <v>0</v>
      </c>
      <c r="H16" s="130">
        <f t="shared" si="0"/>
        <v>0</v>
      </c>
      <c r="I16" s="130"/>
      <c r="J16" s="15"/>
      <c r="K16" s="10"/>
    </row>
    <row r="17" spans="1:11">
      <c r="A17" s="13"/>
      <c r="B17" s="133"/>
      <c r="C17" s="133"/>
      <c r="D17" s="100">
        <f>IFERROR(VLOOKUP($B17,'Attachment P'!$B$5:$F$59,2),0)</f>
        <v>0</v>
      </c>
      <c r="E17" s="100">
        <f>IFERROR(VLOOKUP($B17,'Attachment P'!$B$5:$F$59,3),0)</f>
        <v>0</v>
      </c>
      <c r="F17" s="74"/>
      <c r="G17" s="100">
        <f>IF(F17="Yes",IFERROR(VLOOKUP($B17,'Attachment P'!$B$5:$F$59,4),0),0)</f>
        <v>0</v>
      </c>
      <c r="H17" s="130">
        <f t="shared" si="0"/>
        <v>0</v>
      </c>
      <c r="I17" s="130"/>
      <c r="J17" s="15"/>
      <c r="K17" s="10"/>
    </row>
    <row r="18" spans="1:11">
      <c r="A18" s="13"/>
      <c r="B18" s="133"/>
      <c r="C18" s="133"/>
      <c r="D18" s="100">
        <f>IFERROR(VLOOKUP($B18,'Attachment P'!$B$5:$F$59,2),0)</f>
        <v>0</v>
      </c>
      <c r="E18" s="100">
        <f>IFERROR(VLOOKUP($B18,'Attachment P'!$B$5:$F$59,3),0)</f>
        <v>0</v>
      </c>
      <c r="F18" s="74"/>
      <c r="G18" s="100">
        <f>IF(F18="Yes",IFERROR(VLOOKUP($B18,'Attachment P'!$B$5:$F$59,4),0),0)</f>
        <v>0</v>
      </c>
      <c r="H18" s="130">
        <f t="shared" si="0"/>
        <v>0</v>
      </c>
      <c r="I18" s="130"/>
      <c r="J18" s="15"/>
      <c r="K18" s="10"/>
    </row>
    <row r="19" spans="1:11">
      <c r="A19" s="13"/>
      <c r="B19" s="128"/>
      <c r="C19" s="129"/>
      <c r="D19" s="100">
        <f>IFERROR(VLOOKUP($B19,'Attachment P'!$B$5:$F$59,2),0)</f>
        <v>0</v>
      </c>
      <c r="E19" s="100">
        <f>IFERROR(VLOOKUP($B19,'Attachment P'!$B$5:$F$59,3),0)</f>
        <v>0</v>
      </c>
      <c r="F19" s="74"/>
      <c r="G19" s="100">
        <f>IF(F19="Yes",IFERROR(VLOOKUP($B19,'Attachment P'!$B$5:$F$59,4),0),0)</f>
        <v>0</v>
      </c>
      <c r="H19" s="130">
        <f t="shared" si="0"/>
        <v>0</v>
      </c>
      <c r="I19" s="130"/>
      <c r="J19" s="15"/>
      <c r="K19" s="10"/>
    </row>
    <row r="20" spans="1:11">
      <c r="A20" s="17"/>
      <c r="B20" s="131" t="s">
        <v>86</v>
      </c>
      <c r="C20" s="131"/>
      <c r="D20" s="101">
        <f>SUM(D12:D19)</f>
        <v>0</v>
      </c>
      <c r="E20" s="101">
        <f t="shared" ref="E20:G20" si="1">SUM(E12:E19)</f>
        <v>0</v>
      </c>
      <c r="F20" s="75"/>
      <c r="G20" s="101">
        <f t="shared" si="1"/>
        <v>0</v>
      </c>
      <c r="H20" s="132">
        <f>SUM(D20:G20)</f>
        <v>0</v>
      </c>
      <c r="I20" s="132"/>
      <c r="J20" s="15"/>
      <c r="K20" s="10"/>
    </row>
    <row r="21" spans="1:11">
      <c r="A21" s="13"/>
      <c r="B21" s="15"/>
      <c r="C21" s="15"/>
      <c r="D21" s="15"/>
      <c r="E21" s="15"/>
      <c r="F21" s="15"/>
      <c r="G21" s="15"/>
      <c r="H21" s="15"/>
      <c r="I21" s="15"/>
    </row>
    <row r="23" spans="1:11">
      <c r="D23" s="80"/>
    </row>
    <row r="26" spans="1:11">
      <c r="D26" s="80"/>
    </row>
  </sheetData>
  <sheetProtection algorithmName="SHA-512" hashValue="DatP2XKoOnBc1lVKu3T92himhRsb0LCx7zL6sURIvHFIQfdURg0F3BD/JgLqzyK4U9gv5Q52HqYzD161XQ53Ew==" saltValue="fNijZbXV02QipB15qI/OXw==" spinCount="100000" sheet="1" objects="1" scenarios="1"/>
  <mergeCells count="31">
    <mergeCell ref="A1:I1"/>
    <mergeCell ref="E10:I10"/>
    <mergeCell ref="A2:I2"/>
    <mergeCell ref="H16:I16"/>
    <mergeCell ref="B17:C17"/>
    <mergeCell ref="H17:I17"/>
    <mergeCell ref="B12:C12"/>
    <mergeCell ref="A4:A7"/>
    <mergeCell ref="B4:I4"/>
    <mergeCell ref="C5:I5"/>
    <mergeCell ref="B11:C11"/>
    <mergeCell ref="H11:I11"/>
    <mergeCell ref="C6:I6"/>
    <mergeCell ref="B9:D9"/>
    <mergeCell ref="E9:I9"/>
    <mergeCell ref="B3:I3"/>
    <mergeCell ref="C7:I7"/>
    <mergeCell ref="B19:C19"/>
    <mergeCell ref="H19:I19"/>
    <mergeCell ref="B20:C20"/>
    <mergeCell ref="H20:I20"/>
    <mergeCell ref="H15:I15"/>
    <mergeCell ref="B14:C14"/>
    <mergeCell ref="B13:C13"/>
    <mergeCell ref="H14:I14"/>
    <mergeCell ref="B18:C18"/>
    <mergeCell ref="H18:I18"/>
    <mergeCell ref="H12:I12"/>
    <mergeCell ref="H13:I13"/>
    <mergeCell ref="B15:C15"/>
    <mergeCell ref="B16:C16"/>
  </mergeCells>
  <conditionalFormatting sqref="B12:C19">
    <cfRule type="cellIs" dxfId="40" priority="6" operator="lessThan">
      <formula>""""""</formula>
    </cfRule>
  </conditionalFormatting>
  <conditionalFormatting sqref="F12:F19">
    <cfRule type="cellIs" dxfId="39" priority="4" operator="lessThan">
      <formula>""""""</formula>
    </cfRule>
  </conditionalFormatting>
  <conditionalFormatting sqref="E9">
    <cfRule type="cellIs" dxfId="38" priority="3" operator="lessThan">
      <formula>""""""</formula>
    </cfRule>
  </conditionalFormatting>
  <conditionalFormatting sqref="E10:I10">
    <cfRule type="notContainsBlanks" dxfId="37" priority="7">
      <formula>LEN(TRIM(E10))&gt;0</formula>
    </cfRule>
  </conditionalFormatting>
  <conditionalFormatting sqref="A2 J2:L2">
    <cfRule type="containsText" dxfId="36" priority="1" operator="containsText" text="#ERROR">
      <formula>NOT(ISERROR(SEARCH("#ERROR",A2)))</formula>
    </cfRule>
  </conditionalFormatting>
  <dataValidations count="2">
    <dataValidation type="list" allowBlank="1" showInputMessage="1" showErrorMessage="1" sqref="F12:F19" xr:uid="{C671ED7B-410F-492B-8031-5FE0E5504E81}">
      <formula1>"Yes,No"</formula1>
    </dataValidation>
    <dataValidation allowBlank="1" showInputMessage="1" showErrorMessage="1" promptTitle="Enter Bidder Organization Name" prompt="Please enter your bidder organization name." sqref="E9:I9" xr:uid="{FE30EA32-6D6B-4EC0-BBFA-6DCBB334F70F}"/>
  </dataValidations>
  <pageMargins left="0.25" right="0.25"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56A01F8-CFC1-4F5D-9E51-91243AB5FBC1}">
          <x14:formula1>
            <xm:f>INDIRECT(Sheet1!$I$10)</xm:f>
          </x14:formula1>
          <xm:sqref>B12:C19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A6B9-7643-4B89-B650-6F9D2AC12DC6}">
  <dimension ref="A1:L45"/>
  <sheetViews>
    <sheetView workbookViewId="0">
      <selection activeCell="A4" sqref="A4:L4"/>
    </sheetView>
  </sheetViews>
  <sheetFormatPr defaultColWidth="9.109375" defaultRowHeight="14.4"/>
  <cols>
    <col min="1" max="1" width="4.88671875" customWidth="1"/>
    <col min="4" max="4" width="6" customWidth="1"/>
    <col min="9" max="9" width="6" customWidth="1"/>
    <col min="11" max="11" width="9.6640625" bestFit="1" customWidth="1"/>
  </cols>
  <sheetData>
    <row r="1" spans="1:12" ht="24.75" customHeight="1">
      <c r="A1" s="160" t="s">
        <v>87</v>
      </c>
      <c r="B1" s="160"/>
      <c r="C1" s="160"/>
      <c r="D1" s="160"/>
      <c r="E1" s="160"/>
      <c r="F1" s="160"/>
      <c r="G1" s="160"/>
      <c r="H1" s="160"/>
      <c r="I1" s="160"/>
      <c r="J1" s="160"/>
      <c r="K1" s="160"/>
      <c r="L1" s="160"/>
    </row>
    <row r="2" spans="1:12" ht="15.6">
      <c r="A2" s="161" t="str">
        <f>IF(LEN('County Selection'!E9) = 0, "#ERROR: MISSING ORG NAME! See 'County Selection' Tab; Row 8", 'County Selection'!E9)</f>
        <v>#ERROR: MISSING ORG NAME! See 'County Selection' Tab; Row 8</v>
      </c>
      <c r="B2" s="161"/>
      <c r="C2" s="161"/>
      <c r="D2" s="161"/>
      <c r="E2" s="161"/>
      <c r="F2" s="161"/>
      <c r="G2" s="161"/>
      <c r="H2" s="161"/>
      <c r="I2" s="161"/>
      <c r="J2" s="161"/>
      <c r="K2" s="161"/>
      <c r="L2" s="161"/>
    </row>
    <row r="3" spans="1:12" ht="33.75" customHeight="1">
      <c r="A3" s="162" t="s">
        <v>158</v>
      </c>
      <c r="B3" s="162"/>
      <c r="C3" s="162"/>
      <c r="D3" s="162"/>
      <c r="E3" s="162"/>
      <c r="F3" s="162"/>
      <c r="G3" s="162"/>
      <c r="H3" s="162"/>
      <c r="I3" s="162"/>
      <c r="J3" s="162"/>
      <c r="K3" s="162"/>
      <c r="L3" s="162"/>
    </row>
    <row r="4" spans="1:12" ht="17.399999999999999">
      <c r="A4" s="166"/>
      <c r="B4" s="166"/>
      <c r="C4" s="166"/>
      <c r="D4" s="166"/>
      <c r="E4" s="166"/>
      <c r="F4" s="166"/>
      <c r="G4" s="166"/>
      <c r="H4" s="166" t="s">
        <v>85</v>
      </c>
      <c r="I4" s="166"/>
      <c r="J4" s="166"/>
      <c r="K4" s="166"/>
      <c r="L4" s="166"/>
    </row>
    <row r="5" spans="1:12" ht="15.75" customHeight="1">
      <c r="A5" s="163" t="s">
        <v>88</v>
      </c>
      <c r="B5" s="163"/>
      <c r="C5" s="163"/>
      <c r="D5" s="163"/>
      <c r="E5" s="163"/>
      <c r="F5" s="163"/>
      <c r="G5" s="163"/>
      <c r="H5" s="163"/>
      <c r="I5" s="29"/>
      <c r="J5" s="29"/>
      <c r="K5" s="29"/>
      <c r="L5" s="30" t="s">
        <v>89</v>
      </c>
    </row>
    <row r="6" spans="1:12" ht="15" customHeight="1">
      <c r="A6" s="167" t="s">
        <v>90</v>
      </c>
      <c r="B6" s="168"/>
      <c r="C6" s="169"/>
      <c r="D6" s="5">
        <v>1</v>
      </c>
      <c r="E6" s="164" t="str">
        <f>IF('County Selection'!B12&gt;"",'County Selection'!B12,"")</f>
        <v/>
      </c>
      <c r="F6" s="164"/>
      <c r="G6" s="165"/>
      <c r="H6" s="9"/>
      <c r="I6" s="8">
        <v>5</v>
      </c>
      <c r="J6" s="164" t="str">
        <f>IF('County Selection'!B16&gt;"",'County Selection'!B16,"")</f>
        <v/>
      </c>
      <c r="K6" s="164"/>
      <c r="L6" s="164"/>
    </row>
    <row r="7" spans="1:12">
      <c r="A7" s="170"/>
      <c r="B7" s="171"/>
      <c r="C7" s="172"/>
      <c r="D7" s="5">
        <v>2</v>
      </c>
      <c r="E7" s="164" t="str">
        <f>IF('County Selection'!B13&gt;"",'County Selection'!B13,"")</f>
        <v/>
      </c>
      <c r="F7" s="164"/>
      <c r="G7" s="165"/>
      <c r="H7" s="9"/>
      <c r="I7" s="8">
        <v>6</v>
      </c>
      <c r="J7" s="164" t="str">
        <f>IF('County Selection'!B17&gt;"",'County Selection'!B17,"")</f>
        <v/>
      </c>
      <c r="K7" s="164"/>
      <c r="L7" s="164"/>
    </row>
    <row r="8" spans="1:12">
      <c r="A8" s="170"/>
      <c r="B8" s="171"/>
      <c r="C8" s="172"/>
      <c r="D8" s="5">
        <v>3</v>
      </c>
      <c r="E8" s="164" t="str">
        <f>IF('County Selection'!B14&gt;"",'County Selection'!B14,"")</f>
        <v/>
      </c>
      <c r="F8" s="164"/>
      <c r="G8" s="165"/>
      <c r="H8" s="9"/>
      <c r="I8" s="8">
        <v>7</v>
      </c>
      <c r="J8" s="164" t="str">
        <f>IF('County Selection'!B18&gt;"",'County Selection'!B18,"")</f>
        <v/>
      </c>
      <c r="K8" s="164"/>
      <c r="L8" s="164"/>
    </row>
    <row r="9" spans="1:12">
      <c r="A9" s="173"/>
      <c r="B9" s="174"/>
      <c r="C9" s="175"/>
      <c r="D9" s="5">
        <v>4</v>
      </c>
      <c r="E9" s="164" t="str">
        <f>IF('County Selection'!B15&gt;"",'County Selection'!B15,"")</f>
        <v/>
      </c>
      <c r="F9" s="164"/>
      <c r="G9" s="165"/>
      <c r="H9" s="9"/>
      <c r="I9" s="8">
        <v>8</v>
      </c>
      <c r="J9" s="164" t="str">
        <f>IF('County Selection'!B19&gt;"",'County Selection'!B19,"")</f>
        <v/>
      </c>
      <c r="K9" s="164"/>
      <c r="L9" s="164"/>
    </row>
    <row r="10" spans="1:12">
      <c r="A10" s="159" t="s">
        <v>91</v>
      </c>
      <c r="B10" s="159"/>
      <c r="C10" s="31" t="s">
        <v>92</v>
      </c>
      <c r="D10" s="176"/>
      <c r="E10" s="176"/>
      <c r="F10" s="176"/>
      <c r="G10" s="176"/>
      <c r="H10" s="180"/>
      <c r="I10" s="176"/>
      <c r="J10" s="176"/>
      <c r="K10" s="176"/>
      <c r="L10" s="176"/>
    </row>
    <row r="11" spans="1:12" ht="37.5" customHeight="1">
      <c r="A11" s="159"/>
      <c r="B11" s="159"/>
      <c r="C11" s="31" t="s">
        <v>93</v>
      </c>
      <c r="D11" s="176"/>
      <c r="E11" s="176"/>
      <c r="F11" s="176"/>
      <c r="G11" s="176"/>
      <c r="H11" s="176"/>
      <c r="I11" s="176"/>
      <c r="J11" s="176"/>
      <c r="K11" s="176"/>
      <c r="L11" s="176"/>
    </row>
    <row r="12" spans="1:12">
      <c r="A12" s="159"/>
      <c r="B12" s="159"/>
      <c r="C12" s="31" t="s">
        <v>94</v>
      </c>
      <c r="D12" s="176"/>
      <c r="E12" s="176"/>
      <c r="F12" s="176"/>
      <c r="G12" s="176"/>
      <c r="H12" s="176"/>
      <c r="I12" s="176"/>
      <c r="J12" s="176"/>
      <c r="K12" s="176"/>
      <c r="L12" s="176"/>
    </row>
    <row r="13" spans="1:12">
      <c r="A13" s="159"/>
      <c r="B13" s="159"/>
      <c r="C13" s="31" t="s">
        <v>95</v>
      </c>
      <c r="D13" s="177"/>
      <c r="E13" s="177"/>
      <c r="F13" s="177"/>
      <c r="G13" s="177"/>
      <c r="H13" s="177"/>
      <c r="I13" s="177"/>
      <c r="J13" s="177"/>
      <c r="K13" s="177"/>
      <c r="L13" s="177"/>
    </row>
    <row r="14" spans="1:12">
      <c r="A14" s="159" t="s">
        <v>96</v>
      </c>
      <c r="B14" s="159"/>
      <c r="C14" s="31" t="s">
        <v>92</v>
      </c>
      <c r="D14" s="176"/>
      <c r="E14" s="176"/>
      <c r="F14" s="176"/>
      <c r="G14" s="176"/>
      <c r="H14" s="176"/>
      <c r="I14" s="176"/>
      <c r="J14" s="176"/>
      <c r="K14" s="176"/>
      <c r="L14" s="176"/>
    </row>
    <row r="15" spans="1:12" ht="37.5" customHeight="1">
      <c r="A15" s="159"/>
      <c r="B15" s="159"/>
      <c r="C15" s="31" t="s">
        <v>93</v>
      </c>
      <c r="D15" s="176"/>
      <c r="E15" s="176"/>
      <c r="F15" s="176"/>
      <c r="G15" s="176"/>
      <c r="H15" s="176"/>
      <c r="I15" s="176"/>
      <c r="J15" s="176"/>
      <c r="K15" s="176"/>
      <c r="L15" s="176"/>
    </row>
    <row r="16" spans="1:12">
      <c r="A16" s="159"/>
      <c r="B16" s="159"/>
      <c r="C16" s="31" t="s">
        <v>94</v>
      </c>
      <c r="D16" s="177"/>
      <c r="E16" s="177"/>
      <c r="F16" s="177"/>
      <c r="G16" s="177"/>
      <c r="H16" s="177"/>
      <c r="I16" s="177"/>
      <c r="J16" s="177"/>
      <c r="K16" s="177"/>
      <c r="L16" s="177"/>
    </row>
    <row r="17" spans="1:12">
      <c r="A17" s="159"/>
      <c r="B17" s="159"/>
      <c r="C17" s="31" t="s">
        <v>95</v>
      </c>
      <c r="D17" s="176"/>
      <c r="E17" s="176"/>
      <c r="F17" s="176"/>
      <c r="G17" s="176"/>
      <c r="H17" s="176"/>
      <c r="I17" s="176"/>
      <c r="J17" s="176"/>
      <c r="K17" s="176"/>
      <c r="L17" s="176"/>
    </row>
    <row r="18" spans="1:12" ht="30.75" customHeight="1" thickBot="1">
      <c r="A18" s="186" t="s">
        <v>97</v>
      </c>
      <c r="B18" s="186"/>
      <c r="C18" s="186"/>
      <c r="D18" s="186"/>
      <c r="E18" s="186"/>
      <c r="F18" s="186"/>
      <c r="G18" s="186"/>
      <c r="H18" s="142" t="s">
        <v>98</v>
      </c>
      <c r="I18" s="142"/>
      <c r="J18" s="142"/>
      <c r="K18" s="143"/>
      <c r="L18" s="144"/>
    </row>
    <row r="19" spans="1:12" ht="47.25" customHeight="1" thickBot="1">
      <c r="A19" s="154" t="s">
        <v>99</v>
      </c>
      <c r="B19" s="155"/>
      <c r="C19" s="155"/>
      <c r="D19" s="155"/>
      <c r="E19" s="155"/>
      <c r="F19" s="155"/>
      <c r="G19" s="155"/>
      <c r="H19" s="156" t="str">
        <f>IF(SUM(K18)&gt;'County Selection'!H20,"Proposed FY23 Budget cannot be greater than MAX FUNDING for selected counties.","")</f>
        <v/>
      </c>
      <c r="I19" s="157"/>
      <c r="J19" s="157"/>
      <c r="K19" s="157"/>
      <c r="L19" s="158"/>
    </row>
    <row r="20" spans="1:12">
      <c r="A20" s="147" t="s">
        <v>100</v>
      </c>
      <c r="B20" s="148"/>
      <c r="C20" s="149" t="s">
        <v>101</v>
      </c>
      <c r="D20" s="149"/>
      <c r="E20" s="150" t="s">
        <v>102</v>
      </c>
      <c r="F20" s="150"/>
      <c r="G20" s="150" t="s">
        <v>103</v>
      </c>
      <c r="H20" s="150"/>
      <c r="I20" s="181" t="s">
        <v>104</v>
      </c>
      <c r="J20" s="181"/>
      <c r="K20" s="149" t="s">
        <v>105</v>
      </c>
      <c r="L20" s="182"/>
    </row>
    <row r="21" spans="1:12">
      <c r="A21" s="147"/>
      <c r="B21" s="148"/>
      <c r="C21" s="149"/>
      <c r="D21" s="149"/>
      <c r="E21" s="150"/>
      <c r="F21" s="150"/>
      <c r="G21" s="150"/>
      <c r="H21" s="150"/>
      <c r="I21" s="181"/>
      <c r="J21" s="181"/>
      <c r="K21" s="149"/>
      <c r="L21" s="182"/>
    </row>
    <row r="22" spans="1:12" ht="15" thickBot="1">
      <c r="A22" s="151"/>
      <c r="B22" s="152"/>
      <c r="C22" s="153"/>
      <c r="D22" s="152"/>
      <c r="E22" s="153"/>
      <c r="F22" s="152"/>
      <c r="G22" s="153"/>
      <c r="H22" s="152"/>
      <c r="I22" s="153"/>
      <c r="J22" s="152"/>
      <c r="K22" s="145">
        <f>IF(H19&gt;"","Change Row 18",SUM(A22:J22))</f>
        <v>0</v>
      </c>
      <c r="L22" s="146"/>
    </row>
    <row r="23" spans="1:12" ht="15" thickBot="1">
      <c r="A23" s="4"/>
      <c r="B23" s="2"/>
      <c r="C23" s="2"/>
      <c r="D23" s="2"/>
      <c r="E23" s="2"/>
      <c r="F23" s="2"/>
      <c r="G23" s="73" t="str">
        <f>IFERROR(IF(I22&gt;(K22*0.15),"Indirect Costs &gt; 15% of Total",""),"")</f>
        <v/>
      </c>
      <c r="H23" s="187" t="str">
        <f>IF(K22&gt;K$18,"Request is Greater than Line 18","")</f>
        <v/>
      </c>
      <c r="I23" s="188"/>
      <c r="J23" s="188"/>
      <c r="K23" s="188"/>
      <c r="L23" s="189"/>
    </row>
    <row r="24" spans="1:12">
      <c r="A24" s="208" t="s">
        <v>106</v>
      </c>
      <c r="B24" s="209"/>
      <c r="C24" s="209"/>
      <c r="D24" s="209"/>
      <c r="E24" s="209"/>
      <c r="F24" s="209"/>
      <c r="G24" s="209"/>
      <c r="H24" s="209"/>
      <c r="I24" s="210" t="s">
        <v>107</v>
      </c>
      <c r="J24" s="210"/>
      <c r="K24" s="145" t="str">
        <f>IFERROR(FIXED(K22*0.05),"0")</f>
        <v>0.00</v>
      </c>
      <c r="L24" s="146"/>
    </row>
    <row r="25" spans="1:12" ht="15.75" customHeight="1">
      <c r="A25" s="202" t="str">
        <f>CONCATENATE("REQUIRED: Enter budget for matching funds that totals a minimum of 5% (or $", FIXED(K22*0.05),") of the Combined Budget total.")</f>
        <v>REQUIRED: Enter budget for matching funds that totals a minimum of 5% (or $0.00) of the Combined Budget total.</v>
      </c>
      <c r="B25" s="203"/>
      <c r="C25" s="203"/>
      <c r="D25" s="203"/>
      <c r="E25" s="203"/>
      <c r="F25" s="203"/>
      <c r="G25" s="203"/>
      <c r="H25" s="203"/>
      <c r="I25" s="203"/>
      <c r="J25" s="203"/>
      <c r="K25" s="203"/>
      <c r="L25" s="204"/>
    </row>
    <row r="26" spans="1:12">
      <c r="A26" s="147" t="s">
        <v>100</v>
      </c>
      <c r="B26" s="148"/>
      <c r="C26" s="149" t="s">
        <v>108</v>
      </c>
      <c r="D26" s="149"/>
      <c r="E26" s="150" t="s">
        <v>102</v>
      </c>
      <c r="F26" s="150"/>
      <c r="G26" s="150" t="s">
        <v>103</v>
      </c>
      <c r="H26" s="150"/>
      <c r="I26" s="181" t="s">
        <v>104</v>
      </c>
      <c r="J26" s="181"/>
      <c r="K26" s="149" t="s">
        <v>105</v>
      </c>
      <c r="L26" s="182"/>
    </row>
    <row r="27" spans="1:12">
      <c r="A27" s="147"/>
      <c r="B27" s="148"/>
      <c r="C27" s="149"/>
      <c r="D27" s="149"/>
      <c r="E27" s="150"/>
      <c r="F27" s="150"/>
      <c r="G27" s="150"/>
      <c r="H27" s="150"/>
      <c r="I27" s="181"/>
      <c r="J27" s="181"/>
      <c r="K27" s="149"/>
      <c r="L27" s="182"/>
    </row>
    <row r="28" spans="1:12">
      <c r="A28" s="151"/>
      <c r="B28" s="152"/>
      <c r="C28" s="153"/>
      <c r="D28" s="152"/>
      <c r="E28" s="153"/>
      <c r="F28" s="152"/>
      <c r="G28" s="153"/>
      <c r="H28" s="152"/>
      <c r="I28" s="153"/>
      <c r="J28" s="152"/>
      <c r="K28" s="217">
        <f t="shared" ref="K28" si="0">SUM(A28:J28)</f>
        <v>0</v>
      </c>
      <c r="L28" s="218"/>
    </row>
    <row r="29" spans="1:12" ht="15" thickBot="1">
      <c r="A29" s="196" t="str">
        <f>IF(FIXED(K28)&lt;FIXED(K24),"*** Warning, ensure match is at least 5% of budget total. ***","")</f>
        <v/>
      </c>
      <c r="B29" s="197"/>
      <c r="C29" s="197"/>
      <c r="D29" s="197"/>
      <c r="E29" s="197"/>
      <c r="F29" s="197"/>
      <c r="G29" s="197"/>
      <c r="H29" s="197"/>
      <c r="I29" s="197"/>
      <c r="J29" s="197"/>
      <c r="K29" s="197"/>
      <c r="L29" s="198"/>
    </row>
    <row r="30" spans="1:12">
      <c r="A30" s="183" t="s">
        <v>109</v>
      </c>
      <c r="B30" s="184"/>
      <c r="C30" s="184"/>
      <c r="D30" s="184"/>
      <c r="E30" s="184"/>
      <c r="F30" s="184"/>
      <c r="G30" s="184"/>
      <c r="H30" s="184"/>
      <c r="I30" s="184"/>
      <c r="J30" s="184"/>
      <c r="K30" s="184"/>
      <c r="L30" s="185"/>
    </row>
    <row r="31" spans="1:12" ht="192.75" customHeight="1">
      <c r="A31" s="191"/>
      <c r="B31" s="192"/>
      <c r="C31" s="192"/>
      <c r="D31" s="192"/>
      <c r="E31" s="192"/>
      <c r="F31" s="192"/>
      <c r="G31" s="192"/>
      <c r="H31" s="192"/>
      <c r="I31" s="192"/>
      <c r="J31" s="192"/>
      <c r="K31" s="192"/>
      <c r="L31" s="193"/>
    </row>
    <row r="32" spans="1:12" ht="35.25" customHeight="1" thickBot="1">
      <c r="A32" s="190" t="s">
        <v>110</v>
      </c>
      <c r="B32" s="190"/>
      <c r="C32" s="190"/>
      <c r="D32" s="190"/>
      <c r="E32" s="190"/>
      <c r="F32" s="190"/>
      <c r="G32" s="190"/>
      <c r="H32" s="142" t="s">
        <v>111</v>
      </c>
      <c r="I32" s="142"/>
      <c r="J32" s="142"/>
      <c r="K32" s="215">
        <f>K18</f>
        <v>0</v>
      </c>
      <c r="L32" s="216"/>
    </row>
    <row r="33" spans="1:12" ht="49.5" customHeight="1" thickBot="1">
      <c r="A33" s="154" t="s">
        <v>99</v>
      </c>
      <c r="B33" s="155"/>
      <c r="C33" s="155"/>
      <c r="D33" s="155"/>
      <c r="E33" s="155"/>
      <c r="F33" s="155"/>
      <c r="G33" s="155"/>
      <c r="H33" s="156" t="str">
        <f>IF(SUM(K18)&gt;'County Selection'!H20,"Proposed FY23 Budget cannot be greater than MAX FUNDING for selected counties.","")</f>
        <v/>
      </c>
      <c r="I33" s="157"/>
      <c r="J33" s="157"/>
      <c r="K33" s="157"/>
      <c r="L33" s="158"/>
    </row>
    <row r="34" spans="1:12">
      <c r="A34" s="147" t="s">
        <v>100</v>
      </c>
      <c r="B34" s="148"/>
      <c r="C34" s="205" t="s">
        <v>101</v>
      </c>
      <c r="D34" s="205"/>
      <c r="E34" s="206" t="s">
        <v>102</v>
      </c>
      <c r="F34" s="206"/>
      <c r="G34" s="206" t="s">
        <v>103</v>
      </c>
      <c r="H34" s="206"/>
      <c r="I34" s="205" t="s">
        <v>104</v>
      </c>
      <c r="J34" s="205"/>
      <c r="K34" s="205" t="s">
        <v>105</v>
      </c>
      <c r="L34" s="207"/>
    </row>
    <row r="35" spans="1:12">
      <c r="A35" s="147"/>
      <c r="B35" s="148"/>
      <c r="C35" s="205"/>
      <c r="D35" s="205"/>
      <c r="E35" s="206"/>
      <c r="F35" s="206"/>
      <c r="G35" s="206"/>
      <c r="H35" s="206"/>
      <c r="I35" s="205"/>
      <c r="J35" s="205"/>
      <c r="K35" s="205"/>
      <c r="L35" s="207"/>
    </row>
    <row r="36" spans="1:12">
      <c r="A36" s="151"/>
      <c r="B36" s="152"/>
      <c r="C36" s="153"/>
      <c r="D36" s="152"/>
      <c r="E36" s="153"/>
      <c r="F36" s="152"/>
      <c r="G36" s="153"/>
      <c r="H36" s="152"/>
      <c r="I36" s="153"/>
      <c r="J36" s="152"/>
      <c r="K36" s="178">
        <f>IF(SUM(A36:J36)&gt;K18,"&gt; MAX FUNDING",SUM(A36:J36))</f>
        <v>0</v>
      </c>
      <c r="L36" s="179"/>
    </row>
    <row r="37" spans="1:12">
      <c r="A37" s="45"/>
      <c r="B37" s="46"/>
      <c r="C37" s="46"/>
      <c r="D37" s="46"/>
      <c r="E37" s="46"/>
      <c r="F37" s="46"/>
      <c r="G37" s="46"/>
      <c r="H37" s="46"/>
      <c r="I37" s="213" t="str">
        <f>IFERROR(IF(I36&gt;(K36*0.15),"Indirect Costs &gt; 15% of Total",""),"")</f>
        <v/>
      </c>
      <c r="J37" s="213"/>
      <c r="K37" s="213"/>
      <c r="L37" s="214"/>
    </row>
    <row r="38" spans="1:12">
      <c r="A38" s="208" t="s">
        <v>112</v>
      </c>
      <c r="B38" s="209"/>
      <c r="C38" s="209"/>
      <c r="D38" s="209"/>
      <c r="E38" s="209"/>
      <c r="F38" s="209"/>
      <c r="G38" s="209"/>
      <c r="H38" s="209"/>
      <c r="I38" s="210" t="s">
        <v>113</v>
      </c>
      <c r="J38" s="210"/>
      <c r="K38" s="211" t="str">
        <f>IFERROR(FIXED(K36*0.1),"0")</f>
        <v>0.00</v>
      </c>
      <c r="L38" s="212"/>
    </row>
    <row r="39" spans="1:12">
      <c r="A39" s="202" t="str">
        <f>IFERROR(CONCATENATE("REQUIRED: Enter budget for matching funds that totals a minimum of 10% (or $", FIXED(K36*0.1),") of the Combined Budget total."),"Enter budget for matching funds that totals a minimum of 10% of the combined budget total.")</f>
        <v>REQUIRED: Enter budget for matching funds that totals a minimum of 10% (or $0.00) of the Combined Budget total.</v>
      </c>
      <c r="B39" s="203"/>
      <c r="C39" s="203"/>
      <c r="D39" s="203"/>
      <c r="E39" s="203"/>
      <c r="F39" s="203"/>
      <c r="G39" s="203"/>
      <c r="H39" s="203"/>
      <c r="I39" s="203"/>
      <c r="J39" s="203"/>
      <c r="K39" s="203"/>
      <c r="L39" s="204"/>
    </row>
    <row r="40" spans="1:12">
      <c r="A40" s="147" t="s">
        <v>100</v>
      </c>
      <c r="B40" s="148"/>
      <c r="C40" s="205" t="s">
        <v>108</v>
      </c>
      <c r="D40" s="205"/>
      <c r="E40" s="206" t="s">
        <v>102</v>
      </c>
      <c r="F40" s="206"/>
      <c r="G40" s="206" t="s">
        <v>103</v>
      </c>
      <c r="H40" s="206"/>
      <c r="I40" s="205" t="s">
        <v>104</v>
      </c>
      <c r="J40" s="205"/>
      <c r="K40" s="205" t="s">
        <v>105</v>
      </c>
      <c r="L40" s="207"/>
    </row>
    <row r="41" spans="1:12">
      <c r="A41" s="147"/>
      <c r="B41" s="148"/>
      <c r="C41" s="205"/>
      <c r="D41" s="205"/>
      <c r="E41" s="206"/>
      <c r="F41" s="206"/>
      <c r="G41" s="206"/>
      <c r="H41" s="206"/>
      <c r="I41" s="205"/>
      <c r="J41" s="205"/>
      <c r="K41" s="205"/>
      <c r="L41" s="207"/>
    </row>
    <row r="42" spans="1:12">
      <c r="A42" s="151"/>
      <c r="B42" s="152"/>
      <c r="C42" s="153"/>
      <c r="D42" s="152"/>
      <c r="E42" s="153"/>
      <c r="F42" s="152"/>
      <c r="G42" s="153"/>
      <c r="H42" s="152"/>
      <c r="I42" s="153"/>
      <c r="J42" s="152"/>
      <c r="K42" s="194">
        <f>SUM(A42:J42)</f>
        <v>0</v>
      </c>
      <c r="L42" s="195"/>
    </row>
    <row r="43" spans="1:12" ht="15" thickBot="1">
      <c r="A43" s="196" t="str">
        <f>IF(FIXED(K42)&lt;FIXED(K38),"*** Warning, ensure match is at least 10% of budget total. ***","")</f>
        <v/>
      </c>
      <c r="B43" s="197"/>
      <c r="C43" s="197"/>
      <c r="D43" s="197"/>
      <c r="E43" s="197"/>
      <c r="F43" s="197"/>
      <c r="G43" s="197"/>
      <c r="H43" s="197"/>
      <c r="I43" s="197"/>
      <c r="J43" s="197"/>
      <c r="K43" s="197"/>
      <c r="L43" s="198"/>
    </row>
    <row r="44" spans="1:12">
      <c r="A44" s="199" t="s">
        <v>114</v>
      </c>
      <c r="B44" s="200"/>
      <c r="C44" s="200"/>
      <c r="D44" s="200"/>
      <c r="E44" s="200"/>
      <c r="F44" s="200"/>
      <c r="G44" s="200"/>
      <c r="H44" s="200"/>
      <c r="I44" s="200"/>
      <c r="J44" s="200"/>
      <c r="K44" s="200"/>
      <c r="L44" s="201"/>
    </row>
    <row r="45" spans="1:12" ht="192.75" customHeight="1">
      <c r="A45" s="191"/>
      <c r="B45" s="192"/>
      <c r="C45" s="192"/>
      <c r="D45" s="192"/>
      <c r="E45" s="192"/>
      <c r="F45" s="192"/>
      <c r="G45" s="192"/>
      <c r="H45" s="192"/>
      <c r="I45" s="192"/>
      <c r="J45" s="192"/>
      <c r="K45" s="192"/>
      <c r="L45" s="193"/>
    </row>
  </sheetData>
  <sheetProtection algorithmName="SHA-512" hashValue="1K5lfWKQfT7jXRpToyCJeBdRTkEFYP/BamHpQipNGcyNvKfxcl+00DekTpfYlrqF/BIoi9nR/FlJQ3BaCXSmpg==" saltValue="O+YF6eFLCT9WfCzGR5DPXQ==" spinCount="100000" sheet="1" objects="1" scenarios="1"/>
  <mergeCells count="98">
    <mergeCell ref="A24:H24"/>
    <mergeCell ref="I24:J24"/>
    <mergeCell ref="K24:L24"/>
    <mergeCell ref="A25:L25"/>
    <mergeCell ref="A31:L31"/>
    <mergeCell ref="A29:L29"/>
    <mergeCell ref="G26:H27"/>
    <mergeCell ref="I26:J27"/>
    <mergeCell ref="K26:L27"/>
    <mergeCell ref="A26:B27"/>
    <mergeCell ref="C26:D27"/>
    <mergeCell ref="E26:F27"/>
    <mergeCell ref="K32:L32"/>
    <mergeCell ref="A28:B28"/>
    <mergeCell ref="C28:D28"/>
    <mergeCell ref="E28:F28"/>
    <mergeCell ref="G28:H28"/>
    <mergeCell ref="I28:J28"/>
    <mergeCell ref="K28:L28"/>
    <mergeCell ref="A38:H38"/>
    <mergeCell ref="I38:J38"/>
    <mergeCell ref="K38:L38"/>
    <mergeCell ref="A36:B36"/>
    <mergeCell ref="A33:G33"/>
    <mergeCell ref="H33:L33"/>
    <mergeCell ref="C36:D36"/>
    <mergeCell ref="E36:F36"/>
    <mergeCell ref="G36:H36"/>
    <mergeCell ref="I36:J36"/>
    <mergeCell ref="I37:L37"/>
    <mergeCell ref="C34:D35"/>
    <mergeCell ref="E34:F35"/>
    <mergeCell ref="G34:H35"/>
    <mergeCell ref="I34:J35"/>
    <mergeCell ref="K34:L35"/>
    <mergeCell ref="A39:L39"/>
    <mergeCell ref="A40:B41"/>
    <mergeCell ref="C40:D41"/>
    <mergeCell ref="E40:F41"/>
    <mergeCell ref="G40:H41"/>
    <mergeCell ref="I40:J41"/>
    <mergeCell ref="K40:L41"/>
    <mergeCell ref="A45:L45"/>
    <mergeCell ref="A42:B42"/>
    <mergeCell ref="C42:D42"/>
    <mergeCell ref="E42:F42"/>
    <mergeCell ref="G42:H42"/>
    <mergeCell ref="I42:J42"/>
    <mergeCell ref="K42:L42"/>
    <mergeCell ref="A43:L43"/>
    <mergeCell ref="A44:L44"/>
    <mergeCell ref="K36:L36"/>
    <mergeCell ref="J8:L8"/>
    <mergeCell ref="D10:L10"/>
    <mergeCell ref="D11:L11"/>
    <mergeCell ref="D12:L12"/>
    <mergeCell ref="D13:L13"/>
    <mergeCell ref="I20:J21"/>
    <mergeCell ref="K20:L21"/>
    <mergeCell ref="A30:L30"/>
    <mergeCell ref="A18:G18"/>
    <mergeCell ref="E9:G9"/>
    <mergeCell ref="J9:L9"/>
    <mergeCell ref="A34:B35"/>
    <mergeCell ref="H23:L23"/>
    <mergeCell ref="A32:G32"/>
    <mergeCell ref="H32:J32"/>
    <mergeCell ref="A14:B17"/>
    <mergeCell ref="D14:L14"/>
    <mergeCell ref="D15:L15"/>
    <mergeCell ref="D16:L16"/>
    <mergeCell ref="D17:L17"/>
    <mergeCell ref="A10:B13"/>
    <mergeCell ref="A1:L1"/>
    <mergeCell ref="A2:L2"/>
    <mergeCell ref="A3:L3"/>
    <mergeCell ref="A5:H5"/>
    <mergeCell ref="E6:G6"/>
    <mergeCell ref="J6:L6"/>
    <mergeCell ref="A4:L4"/>
    <mergeCell ref="A6:C9"/>
    <mergeCell ref="E7:G7"/>
    <mergeCell ref="J7:L7"/>
    <mergeCell ref="E8:G8"/>
    <mergeCell ref="H18:J18"/>
    <mergeCell ref="K18:L18"/>
    <mergeCell ref="K22:L22"/>
    <mergeCell ref="A20:B21"/>
    <mergeCell ref="C20:D21"/>
    <mergeCell ref="E20:F21"/>
    <mergeCell ref="G20:H21"/>
    <mergeCell ref="A22:B22"/>
    <mergeCell ref="C22:D22"/>
    <mergeCell ref="E22:F22"/>
    <mergeCell ref="G22:H22"/>
    <mergeCell ref="I22:J22"/>
    <mergeCell ref="A19:G19"/>
    <mergeCell ref="H19:L19"/>
  </mergeCells>
  <conditionalFormatting sqref="A22 C22 E22 G22 I22">
    <cfRule type="containsBlanks" dxfId="35" priority="44">
      <formula>LEN(TRIM(A22))=0</formula>
    </cfRule>
  </conditionalFormatting>
  <conditionalFormatting sqref="A31">
    <cfRule type="cellIs" dxfId="34" priority="39" operator="lessThan">
      <formula>""""""</formula>
    </cfRule>
  </conditionalFormatting>
  <conditionalFormatting sqref="K22:L22">
    <cfRule type="containsText" dxfId="33" priority="38" operator="containsText" text="MAX">
      <formula>NOT(ISERROR(SEARCH("MAX",K22)))</formula>
    </cfRule>
  </conditionalFormatting>
  <conditionalFormatting sqref="A29">
    <cfRule type="cellIs" dxfId="32" priority="36" operator="greaterThan">
      <formula>""""""</formula>
    </cfRule>
  </conditionalFormatting>
  <conditionalFormatting sqref="G23">
    <cfRule type="containsText" dxfId="31" priority="33" operator="containsText" text="Indirect">
      <formula>NOT(ISERROR(SEARCH("Indirect",G23)))</formula>
    </cfRule>
  </conditionalFormatting>
  <conditionalFormatting sqref="A28 C28 E28 G28 I28">
    <cfRule type="containsBlanks" dxfId="30" priority="31">
      <formula>LEN(TRIM(A28))=0</formula>
    </cfRule>
  </conditionalFormatting>
  <conditionalFormatting sqref="A36 C36 E36 G36 I36">
    <cfRule type="containsBlanks" dxfId="29" priority="29">
      <formula>LEN(TRIM(A36))=0</formula>
    </cfRule>
  </conditionalFormatting>
  <conditionalFormatting sqref="A45">
    <cfRule type="cellIs" dxfId="28" priority="28" operator="lessThan">
      <formula>""""""</formula>
    </cfRule>
  </conditionalFormatting>
  <conditionalFormatting sqref="K36:L36">
    <cfRule type="containsText" dxfId="27" priority="27" operator="containsText" text="MAX">
      <formula>NOT(ISERROR(SEARCH("MAX",K36)))</formula>
    </cfRule>
  </conditionalFormatting>
  <conditionalFormatting sqref="A43">
    <cfRule type="cellIs" dxfId="26" priority="26" operator="greaterThan">
      <formula>""""""</formula>
    </cfRule>
  </conditionalFormatting>
  <conditionalFormatting sqref="I37">
    <cfRule type="containsText" dxfId="25" priority="25" operator="containsText" text="Indirect">
      <formula>NOT(ISERROR(SEARCH("Indirect",I37)))</formula>
    </cfRule>
  </conditionalFormatting>
  <conditionalFormatting sqref="A42 C42 E42 G42 I42">
    <cfRule type="containsBlanks" dxfId="24" priority="24">
      <formula>LEN(TRIM(A42))=0</formula>
    </cfRule>
  </conditionalFormatting>
  <conditionalFormatting sqref="M18">
    <cfRule type="cellIs" dxfId="23" priority="22" operator="greaterThan">
      <formula>""""""</formula>
    </cfRule>
  </conditionalFormatting>
  <conditionalFormatting sqref="M22">
    <cfRule type="cellIs" dxfId="22" priority="21" operator="greaterThan">
      <formula>""""""</formula>
    </cfRule>
  </conditionalFormatting>
  <conditionalFormatting sqref="K18">
    <cfRule type="containsBlanks" dxfId="21" priority="17">
      <formula>LEN(TRIM(K18))=0</formula>
    </cfRule>
  </conditionalFormatting>
  <conditionalFormatting sqref="K24:L24">
    <cfRule type="containsText" dxfId="20" priority="15" operator="containsText" text="MAX">
      <formula>NOT(ISERROR(SEARCH("MAX",K24)))</formula>
    </cfRule>
  </conditionalFormatting>
  <conditionalFormatting sqref="H19">
    <cfRule type="cellIs" dxfId="19" priority="6" operator="greaterThan">
      <formula>""""""</formula>
    </cfRule>
  </conditionalFormatting>
  <conditionalFormatting sqref="H33">
    <cfRule type="cellIs" dxfId="18" priority="4" operator="greaterThan">
      <formula>""""""</formula>
    </cfRule>
  </conditionalFormatting>
  <conditionalFormatting sqref="H23">
    <cfRule type="cellIs" dxfId="17" priority="5" operator="greaterThan">
      <formula>""""""</formula>
    </cfRule>
  </conditionalFormatting>
  <conditionalFormatting sqref="A2:L2">
    <cfRule type="containsText" dxfId="16" priority="3" operator="containsText" text="#ERROR">
      <formula>NOT(ISERROR(SEARCH("#ERROR",A2)))</formula>
    </cfRule>
  </conditionalFormatting>
  <conditionalFormatting sqref="D10:L17">
    <cfRule type="notContainsBlanks" dxfId="15" priority="45">
      <formula>LEN(TRIM(D10))&gt;0</formula>
    </cfRule>
  </conditionalFormatting>
  <dataValidations count="1">
    <dataValidation type="whole" operator="greaterThan" allowBlank="1" showInputMessage="1" showErrorMessage="1" errorTitle="Error" error="Please enter a whole number (e.g. 500)" sqref="K18:L18 A22:J22 A28:J28 A36:J36 A42:J42" xr:uid="{1C291C78-EF2C-4F4F-B9BA-69A0C302BCD9}">
      <formula1>0</formula1>
    </dataValidation>
  </dataValidations>
  <pageMargins left="0.25" right="0.25" top="0.75" bottom="0.75" header="0.3" footer="0.3"/>
  <pageSetup orientation="portrait" horizontalDpi="1200" verticalDpi="1200" r:id="rId1"/>
  <rowBreaks count="2" manualBreakCount="2">
    <brk id="17" max="11" man="1"/>
    <brk id="31"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263AC-7652-4B6A-A36C-36428E5FBA18}">
  <dimension ref="A1:M70"/>
  <sheetViews>
    <sheetView tabSelected="1" zoomScaleNormal="100" workbookViewId="0">
      <selection sqref="A1:J1"/>
    </sheetView>
  </sheetViews>
  <sheetFormatPr defaultColWidth="9.109375" defaultRowHeight="14.4"/>
  <cols>
    <col min="1" max="1" width="15.6640625" style="50" customWidth="1"/>
    <col min="2" max="8" width="9.109375" style="50"/>
    <col min="9" max="9" width="7.109375" style="50" customWidth="1"/>
    <col min="10" max="10" width="8.88671875" style="50" customWidth="1"/>
  </cols>
  <sheetData>
    <row r="1" spans="1:12" ht="15.6">
      <c r="A1" s="121" t="s">
        <v>159</v>
      </c>
      <c r="B1" s="121"/>
      <c r="C1" s="121"/>
      <c r="D1" s="121"/>
      <c r="E1" s="121"/>
      <c r="F1" s="121"/>
      <c r="G1" s="121"/>
      <c r="H1" s="121"/>
      <c r="I1" s="121"/>
      <c r="J1" s="121"/>
    </row>
    <row r="2" spans="1:12" ht="15.6">
      <c r="A2" s="161" t="str">
        <f>IF(LEN('County Selection'!E9) = 0, "#ERROR: MISSING ORG NAME! See 'County Selection' Tab; Row 8", 'County Selection'!E9)</f>
        <v>#ERROR: MISSING ORG NAME! See 'County Selection' Tab; Row 8</v>
      </c>
      <c r="B2" s="161"/>
      <c r="C2" s="161"/>
      <c r="D2" s="161"/>
      <c r="E2" s="161"/>
      <c r="F2" s="161"/>
      <c r="G2" s="161"/>
      <c r="H2" s="161"/>
      <c r="I2" s="161"/>
      <c r="J2" s="161"/>
    </row>
    <row r="3" spans="1:12" ht="27.75" customHeight="1">
      <c r="A3" s="268" t="s">
        <v>158</v>
      </c>
      <c r="B3" s="268"/>
      <c r="C3" s="268"/>
      <c r="D3" s="268"/>
      <c r="E3" s="268"/>
      <c r="F3" s="268"/>
      <c r="G3" s="268"/>
      <c r="H3" s="268"/>
      <c r="I3" s="268"/>
      <c r="J3" s="268"/>
      <c r="K3" s="47"/>
      <c r="L3" s="47"/>
    </row>
    <row r="5" spans="1:12" ht="15.6">
      <c r="A5" s="51">
        <v>1</v>
      </c>
      <c r="B5" s="164" t="str">
        <f>IF('County Selection'!B12&gt;"",'County Selection'!B12,"")</f>
        <v/>
      </c>
      <c r="C5" s="164"/>
      <c r="D5" s="52"/>
      <c r="E5" s="52"/>
      <c r="F5" s="52"/>
      <c r="G5" s="53">
        <v>5</v>
      </c>
      <c r="H5" s="164" t="str">
        <f>IF('County Selection'!B16&gt;"",'County Selection'!B16,"")</f>
        <v/>
      </c>
      <c r="I5" s="164"/>
      <c r="J5" s="54"/>
    </row>
    <row r="6" spans="1:12" ht="15.6">
      <c r="A6" s="51">
        <v>2</v>
      </c>
      <c r="B6" s="164" t="str">
        <f>IF('County Selection'!B13&gt;"",'County Selection'!B13,"")</f>
        <v/>
      </c>
      <c r="C6" s="164"/>
      <c r="D6" s="52"/>
      <c r="E6" s="52"/>
      <c r="F6" s="52"/>
      <c r="G6" s="53">
        <v>6</v>
      </c>
      <c r="H6" s="164" t="str">
        <f>IF('County Selection'!B17&gt;"",'County Selection'!B17,"")</f>
        <v/>
      </c>
      <c r="I6" s="164"/>
      <c r="J6" s="54"/>
    </row>
    <row r="7" spans="1:12" ht="15.6">
      <c r="A7" s="51">
        <v>3</v>
      </c>
      <c r="B7" s="164" t="str">
        <f>IF('County Selection'!B14&gt;"",'County Selection'!B14,"")</f>
        <v/>
      </c>
      <c r="C7" s="164"/>
      <c r="D7" s="55"/>
      <c r="E7" s="55"/>
      <c r="F7" s="55"/>
      <c r="G7" s="53">
        <v>7</v>
      </c>
      <c r="H7" s="164" t="str">
        <f>IF('County Selection'!B18&gt;"",'County Selection'!B18,"")</f>
        <v/>
      </c>
      <c r="I7" s="164"/>
      <c r="J7" s="54"/>
    </row>
    <row r="8" spans="1:12" ht="15.6">
      <c r="A8" s="51">
        <v>4</v>
      </c>
      <c r="B8" s="164" t="str">
        <f>IF('County Selection'!B15&gt;"",'County Selection'!B15,"")</f>
        <v/>
      </c>
      <c r="C8" s="164"/>
      <c r="D8" s="55"/>
      <c r="E8" s="55"/>
      <c r="F8" s="52"/>
      <c r="G8" s="53">
        <v>8</v>
      </c>
      <c r="H8" s="164" t="str">
        <f>IF('County Selection'!B19&gt;"",'County Selection'!B19,"")</f>
        <v/>
      </c>
      <c r="I8" s="164"/>
      <c r="J8" s="54"/>
    </row>
    <row r="9" spans="1:12" ht="16.2">
      <c r="A9" s="56"/>
      <c r="B9" s="57"/>
      <c r="C9" s="57"/>
      <c r="D9" s="57"/>
      <c r="E9" s="57"/>
      <c r="F9" s="58"/>
      <c r="G9" s="58"/>
      <c r="H9" s="58"/>
      <c r="I9" s="58"/>
      <c r="J9" s="59"/>
      <c r="L9" s="48"/>
    </row>
    <row r="10" spans="1:12" ht="15.75" customHeight="1">
      <c r="A10" s="256" t="s">
        <v>88</v>
      </c>
      <c r="B10" s="256"/>
      <c r="C10" s="256"/>
      <c r="D10" s="256"/>
      <c r="E10" s="256"/>
      <c r="F10" s="256"/>
      <c r="G10" s="256"/>
      <c r="H10" s="256"/>
      <c r="I10" s="256"/>
      <c r="J10" s="256"/>
    </row>
    <row r="11" spans="1:12" ht="31.2" customHeight="1">
      <c r="A11" s="269" t="s">
        <v>115</v>
      </c>
      <c r="B11" s="269"/>
      <c r="C11" s="269"/>
      <c r="D11" s="269"/>
      <c r="E11" s="269"/>
      <c r="F11" s="269"/>
      <c r="G11" s="269"/>
      <c r="H11" s="269"/>
      <c r="I11" s="269"/>
      <c r="J11" s="269"/>
    </row>
    <row r="12" spans="1:12" ht="30" customHeight="1">
      <c r="A12" s="270" t="s">
        <v>116</v>
      </c>
      <c r="B12" s="270"/>
      <c r="C12" s="270"/>
      <c r="D12" s="270"/>
      <c r="E12" s="270"/>
      <c r="F12" s="270"/>
      <c r="G12" s="270"/>
      <c r="H12" s="270"/>
      <c r="I12" s="270"/>
      <c r="J12" s="270"/>
    </row>
    <row r="13" spans="1:12">
      <c r="A13" s="270"/>
      <c r="B13" s="270"/>
      <c r="C13" s="270"/>
      <c r="D13" s="270"/>
      <c r="E13" s="270"/>
      <c r="F13" s="270"/>
      <c r="G13" s="270"/>
      <c r="H13" s="270"/>
      <c r="I13" s="270"/>
      <c r="J13" s="270"/>
    </row>
    <row r="14" spans="1:12" ht="34.5" customHeight="1">
      <c r="A14" s="253" t="s">
        <v>117</v>
      </c>
      <c r="B14" s="253"/>
      <c r="C14" s="253"/>
      <c r="D14" s="253"/>
      <c r="E14" s="253"/>
      <c r="F14" s="253"/>
      <c r="G14" s="253"/>
      <c r="H14" s="253"/>
      <c r="I14" s="253"/>
      <c r="J14" s="253"/>
    </row>
    <row r="15" spans="1:12" ht="57.75" customHeight="1">
      <c r="A15" s="86" t="s">
        <v>118</v>
      </c>
      <c r="B15" s="77" t="str">
        <f>+B$5</f>
        <v/>
      </c>
      <c r="C15" s="77" t="str">
        <f>+B$6</f>
        <v/>
      </c>
      <c r="D15" s="77" t="str">
        <f>+B$7</f>
        <v/>
      </c>
      <c r="E15" s="77" t="str">
        <f>+B$8</f>
        <v/>
      </c>
      <c r="F15" s="77" t="str">
        <f>+H$5</f>
        <v/>
      </c>
      <c r="G15" s="77" t="str">
        <f>+H$6</f>
        <v/>
      </c>
      <c r="H15" s="77" t="str">
        <f>+H$7</f>
        <v/>
      </c>
      <c r="I15" s="77" t="str">
        <f>+H$8</f>
        <v/>
      </c>
      <c r="J15" s="60" t="s">
        <v>86</v>
      </c>
    </row>
    <row r="16" spans="1:12" ht="41.4">
      <c r="A16" s="87" t="s">
        <v>119</v>
      </c>
      <c r="B16" s="61"/>
      <c r="C16" s="61"/>
      <c r="D16" s="61"/>
      <c r="E16" s="61"/>
      <c r="F16" s="61"/>
      <c r="G16" s="61"/>
      <c r="H16" s="61"/>
      <c r="I16" s="61"/>
      <c r="J16" s="62">
        <f>SUM(B16:I16)</f>
        <v>0</v>
      </c>
    </row>
    <row r="17" spans="1:10">
      <c r="A17" s="87" t="s">
        <v>120</v>
      </c>
      <c r="B17" s="61"/>
      <c r="C17" s="61"/>
      <c r="D17" s="61"/>
      <c r="E17" s="61"/>
      <c r="F17" s="61"/>
      <c r="G17" s="61"/>
      <c r="H17" s="61"/>
      <c r="I17" s="61"/>
      <c r="J17" s="62">
        <f t="shared" ref="J17:J20" si="0">SUM(B17:I17)</f>
        <v>0</v>
      </c>
    </row>
    <row r="18" spans="1:10" ht="27.6">
      <c r="A18" s="87" t="s">
        <v>121</v>
      </c>
      <c r="B18" s="61"/>
      <c r="C18" s="61"/>
      <c r="D18" s="61"/>
      <c r="E18" s="61"/>
      <c r="F18" s="61"/>
      <c r="G18" s="61"/>
      <c r="H18" s="61"/>
      <c r="I18" s="61"/>
      <c r="J18" s="62">
        <f t="shared" si="0"/>
        <v>0</v>
      </c>
    </row>
    <row r="19" spans="1:10">
      <c r="A19" s="88" t="s">
        <v>122</v>
      </c>
      <c r="B19" s="61"/>
      <c r="C19" s="61"/>
      <c r="D19" s="61"/>
      <c r="E19" s="61"/>
      <c r="F19" s="61"/>
      <c r="G19" s="61"/>
      <c r="H19" s="61"/>
      <c r="I19" s="61"/>
      <c r="J19" s="62">
        <f t="shared" si="0"/>
        <v>0</v>
      </c>
    </row>
    <row r="20" spans="1:10" ht="27.6">
      <c r="A20" s="87" t="s">
        <v>123</v>
      </c>
      <c r="B20" s="61"/>
      <c r="C20" s="61"/>
      <c r="D20" s="61"/>
      <c r="E20" s="61"/>
      <c r="F20" s="61"/>
      <c r="G20" s="61"/>
      <c r="H20" s="61"/>
      <c r="I20" s="61"/>
      <c r="J20" s="62">
        <f t="shared" si="0"/>
        <v>0</v>
      </c>
    </row>
    <row r="21" spans="1:10">
      <c r="A21" s="62" t="s">
        <v>124</v>
      </c>
      <c r="B21" s="62">
        <f>SUM(B16:B20)</f>
        <v>0</v>
      </c>
      <c r="C21" s="62">
        <f t="shared" ref="C21:I21" si="1">SUM(C16:C20)</f>
        <v>0</v>
      </c>
      <c r="D21" s="62">
        <f t="shared" si="1"/>
        <v>0</v>
      </c>
      <c r="E21" s="62">
        <f t="shared" si="1"/>
        <v>0</v>
      </c>
      <c r="F21" s="62">
        <f t="shared" si="1"/>
        <v>0</v>
      </c>
      <c r="G21" s="62">
        <f t="shared" si="1"/>
        <v>0</v>
      </c>
      <c r="H21" s="62">
        <f t="shared" si="1"/>
        <v>0</v>
      </c>
      <c r="I21" s="62">
        <f t="shared" si="1"/>
        <v>0</v>
      </c>
      <c r="J21" s="62">
        <f>SUM(B21:I21)</f>
        <v>0</v>
      </c>
    </row>
    <row r="22" spans="1:10" ht="15.6">
      <c r="A22" s="63"/>
      <c r="B22" s="64"/>
      <c r="C22" s="64"/>
      <c r="D22" s="64"/>
      <c r="E22" s="64"/>
      <c r="F22" s="64"/>
      <c r="G22" s="64"/>
      <c r="H22" s="64"/>
      <c r="I22" s="64"/>
      <c r="J22" s="65"/>
    </row>
    <row r="23" spans="1:10" ht="32.4" customHeight="1">
      <c r="A23" s="257" t="s">
        <v>125</v>
      </c>
      <c r="B23" s="258"/>
      <c r="C23" s="258"/>
      <c r="D23" s="258"/>
      <c r="E23" s="258"/>
      <c r="F23" s="258"/>
      <c r="G23" s="258"/>
      <c r="H23" s="258"/>
      <c r="I23" s="258"/>
      <c r="J23" s="258"/>
    </row>
    <row r="24" spans="1:10" ht="38.25" customHeight="1">
      <c r="A24" s="265" t="s">
        <v>126</v>
      </c>
      <c r="B24" s="266"/>
      <c r="C24" s="266"/>
      <c r="D24" s="266"/>
      <c r="E24" s="266"/>
      <c r="F24" s="266"/>
      <c r="G24" s="266"/>
      <c r="H24" s="266"/>
      <c r="I24" s="266"/>
      <c r="J24" s="267"/>
    </row>
    <row r="25" spans="1:10" ht="35.25" customHeight="1">
      <c r="A25" s="253" t="s">
        <v>127</v>
      </c>
      <c r="B25" s="253"/>
      <c r="C25" s="253"/>
      <c r="D25" s="253"/>
      <c r="E25" s="253"/>
      <c r="F25" s="253"/>
      <c r="G25" s="253"/>
      <c r="H25" s="253"/>
      <c r="I25" s="253"/>
      <c r="J25" s="253"/>
    </row>
    <row r="26" spans="1:10" ht="57.75" customHeight="1">
      <c r="A26" s="85" t="s">
        <v>128</v>
      </c>
      <c r="B26" s="77" t="str">
        <f>+B$5</f>
        <v/>
      </c>
      <c r="C26" s="77" t="str">
        <f>+B$6</f>
        <v/>
      </c>
      <c r="D26" s="77" t="str">
        <f>+B$7</f>
        <v/>
      </c>
      <c r="E26" s="77" t="str">
        <f>+B$8</f>
        <v/>
      </c>
      <c r="F26" s="77" t="str">
        <f>+H$5</f>
        <v/>
      </c>
      <c r="G26" s="77" t="str">
        <f>+H$6</f>
        <v/>
      </c>
      <c r="H26" s="77" t="str">
        <f>+H$7</f>
        <v/>
      </c>
      <c r="I26" s="77" t="str">
        <f>+H$8</f>
        <v/>
      </c>
      <c r="J26" s="62" t="s">
        <v>86</v>
      </c>
    </row>
    <row r="27" spans="1:10" ht="27.6">
      <c r="A27" s="72" t="s">
        <v>129</v>
      </c>
      <c r="B27" s="61"/>
      <c r="C27" s="61"/>
      <c r="D27" s="61"/>
      <c r="E27" s="61"/>
      <c r="F27" s="61"/>
      <c r="G27" s="61"/>
      <c r="H27" s="61"/>
      <c r="I27" s="61"/>
      <c r="J27" s="62">
        <f>SUM(B27:I27)</f>
        <v>0</v>
      </c>
    </row>
    <row r="28" spans="1:10">
      <c r="A28" s="72" t="s">
        <v>130</v>
      </c>
      <c r="B28" s="61"/>
      <c r="C28" s="61"/>
      <c r="D28" s="61"/>
      <c r="E28" s="61"/>
      <c r="F28" s="61"/>
      <c r="G28" s="61"/>
      <c r="H28" s="61"/>
      <c r="I28" s="61"/>
      <c r="J28" s="62">
        <f t="shared" ref="J28:J32" si="2">SUM(B28:I28)</f>
        <v>0</v>
      </c>
    </row>
    <row r="29" spans="1:10">
      <c r="A29" s="72" t="s">
        <v>131</v>
      </c>
      <c r="B29" s="61"/>
      <c r="C29" s="61"/>
      <c r="D29" s="61"/>
      <c r="E29" s="61"/>
      <c r="F29" s="61"/>
      <c r="G29" s="61"/>
      <c r="H29" s="61"/>
      <c r="I29" s="61"/>
      <c r="J29" s="62">
        <f t="shared" si="2"/>
        <v>0</v>
      </c>
    </row>
    <row r="30" spans="1:10" ht="55.2">
      <c r="A30" s="72" t="s">
        <v>132</v>
      </c>
      <c r="B30" s="61"/>
      <c r="C30" s="61"/>
      <c r="D30" s="61"/>
      <c r="E30" s="61"/>
      <c r="F30" s="61"/>
      <c r="G30" s="61"/>
      <c r="H30" s="61"/>
      <c r="I30" s="61"/>
      <c r="J30" s="62">
        <f t="shared" si="2"/>
        <v>0</v>
      </c>
    </row>
    <row r="31" spans="1:10" ht="41.4">
      <c r="A31" s="72" t="s">
        <v>133</v>
      </c>
      <c r="B31" s="61"/>
      <c r="C31" s="61"/>
      <c r="D31" s="61"/>
      <c r="E31" s="61"/>
      <c r="F31" s="61"/>
      <c r="G31" s="61"/>
      <c r="H31" s="61"/>
      <c r="I31" s="61"/>
      <c r="J31" s="62">
        <f t="shared" si="2"/>
        <v>0</v>
      </c>
    </row>
    <row r="32" spans="1:10" ht="55.2">
      <c r="A32" s="72" t="s">
        <v>134</v>
      </c>
      <c r="B32" s="61"/>
      <c r="C32" s="61"/>
      <c r="D32" s="61"/>
      <c r="E32" s="61"/>
      <c r="F32" s="61"/>
      <c r="G32" s="61"/>
      <c r="H32" s="61"/>
      <c r="I32" s="61"/>
      <c r="J32" s="62">
        <f t="shared" si="2"/>
        <v>0</v>
      </c>
    </row>
    <row r="33" spans="1:10">
      <c r="A33" s="62" t="s">
        <v>124</v>
      </c>
      <c r="B33" s="62">
        <f t="shared" ref="B33:J33" si="3">SUM(B27:B32)</f>
        <v>0</v>
      </c>
      <c r="C33" s="62">
        <f t="shared" si="3"/>
        <v>0</v>
      </c>
      <c r="D33" s="62">
        <f t="shared" si="3"/>
        <v>0</v>
      </c>
      <c r="E33" s="62">
        <f t="shared" si="3"/>
        <v>0</v>
      </c>
      <c r="F33" s="62">
        <f t="shared" si="3"/>
        <v>0</v>
      </c>
      <c r="G33" s="62">
        <f t="shared" si="3"/>
        <v>0</v>
      </c>
      <c r="H33" s="62">
        <f t="shared" si="3"/>
        <v>0</v>
      </c>
      <c r="I33" s="62">
        <f t="shared" si="3"/>
        <v>0</v>
      </c>
      <c r="J33" s="62">
        <f t="shared" si="3"/>
        <v>0</v>
      </c>
    </row>
    <row r="35" spans="1:10" ht="27.6" customHeight="1">
      <c r="A35" s="257" t="s">
        <v>135</v>
      </c>
      <c r="B35" s="258"/>
      <c r="C35" s="258"/>
      <c r="D35" s="258"/>
      <c r="E35" s="258"/>
      <c r="F35" s="258"/>
      <c r="G35" s="258"/>
      <c r="H35" s="258"/>
      <c r="I35" s="258"/>
      <c r="J35" s="258"/>
    </row>
    <row r="36" spans="1:10" ht="72" customHeight="1">
      <c r="A36" s="259" t="s">
        <v>136</v>
      </c>
      <c r="B36" s="260"/>
      <c r="C36" s="260"/>
      <c r="D36" s="260"/>
      <c r="E36" s="260"/>
      <c r="F36" s="260"/>
      <c r="G36" s="260"/>
      <c r="H36" s="260"/>
      <c r="I36" s="260"/>
      <c r="J36" s="261"/>
    </row>
    <row r="37" spans="1:10" ht="99.75" customHeight="1">
      <c r="A37" s="262" t="s">
        <v>137</v>
      </c>
      <c r="B37" s="263"/>
      <c r="C37" s="263"/>
      <c r="D37" s="263"/>
      <c r="E37" s="263"/>
      <c r="F37" s="263"/>
      <c r="G37" s="263"/>
      <c r="H37" s="263"/>
      <c r="I37" s="263"/>
      <c r="J37" s="264"/>
    </row>
    <row r="38" spans="1:10" ht="39.75" customHeight="1">
      <c r="A38" s="252" t="s">
        <v>138</v>
      </c>
      <c r="B38" s="253"/>
      <c r="C38" s="253"/>
      <c r="D38" s="253"/>
      <c r="E38" s="253"/>
      <c r="F38" s="253"/>
      <c r="G38" s="253"/>
      <c r="H38" s="253"/>
      <c r="I38" s="253"/>
      <c r="J38" s="253"/>
    </row>
    <row r="39" spans="1:10" ht="25.5" customHeight="1">
      <c r="A39" s="32" t="s">
        <v>0</v>
      </c>
      <c r="B39" s="254" t="s">
        <v>139</v>
      </c>
      <c r="C39" s="254"/>
      <c r="D39" s="254"/>
      <c r="E39" s="254"/>
      <c r="F39" s="254"/>
      <c r="G39" s="254"/>
      <c r="H39" s="254"/>
      <c r="I39" s="254"/>
      <c r="J39" s="33" t="s">
        <v>140</v>
      </c>
    </row>
    <row r="40" spans="1:10" ht="91.5" customHeight="1">
      <c r="A40" s="89" t="str">
        <f>IF('County Selection'!B12&gt;"",'County Selection'!B12,"")</f>
        <v/>
      </c>
      <c r="B40" s="255"/>
      <c r="C40" s="255"/>
      <c r="D40" s="255"/>
      <c r="E40" s="255"/>
      <c r="F40" s="255"/>
      <c r="G40" s="255"/>
      <c r="H40" s="255"/>
      <c r="I40" s="255"/>
      <c r="J40" s="66"/>
    </row>
    <row r="41" spans="1:10" ht="91.5" customHeight="1">
      <c r="A41" s="89" t="str">
        <f>IF('County Selection'!B13&gt;"",'County Selection'!B13,"")</f>
        <v/>
      </c>
      <c r="B41" s="246"/>
      <c r="C41" s="247"/>
      <c r="D41" s="247"/>
      <c r="E41" s="247"/>
      <c r="F41" s="247"/>
      <c r="G41" s="247"/>
      <c r="H41" s="247"/>
      <c r="I41" s="248"/>
      <c r="J41" s="66"/>
    </row>
    <row r="42" spans="1:10" ht="91.5" customHeight="1">
      <c r="A42" s="89" t="str">
        <f>IF('County Selection'!B14&gt;"",'County Selection'!B14,"")</f>
        <v/>
      </c>
      <c r="B42" s="246"/>
      <c r="C42" s="247"/>
      <c r="D42" s="247"/>
      <c r="E42" s="247"/>
      <c r="F42" s="247"/>
      <c r="G42" s="247"/>
      <c r="H42" s="247"/>
      <c r="I42" s="248"/>
      <c r="J42" s="66"/>
    </row>
    <row r="43" spans="1:10" ht="91.5" customHeight="1">
      <c r="A43" s="89" t="str">
        <f>IF('County Selection'!B15&gt;"",'County Selection'!B15,"")</f>
        <v/>
      </c>
      <c r="B43" s="246"/>
      <c r="C43" s="247"/>
      <c r="D43" s="247"/>
      <c r="E43" s="247"/>
      <c r="F43" s="247"/>
      <c r="G43" s="247"/>
      <c r="H43" s="247"/>
      <c r="I43" s="248"/>
      <c r="J43" s="66"/>
    </row>
    <row r="44" spans="1:10" ht="91.5" customHeight="1">
      <c r="A44" s="89" t="str">
        <f>IF('County Selection'!B16&gt;"",'County Selection'!B16,"")</f>
        <v/>
      </c>
      <c r="B44" s="246"/>
      <c r="C44" s="247"/>
      <c r="D44" s="247"/>
      <c r="E44" s="247"/>
      <c r="F44" s="247"/>
      <c r="G44" s="247"/>
      <c r="H44" s="247"/>
      <c r="I44" s="248"/>
      <c r="J44" s="66"/>
    </row>
    <row r="45" spans="1:10" ht="91.5" customHeight="1">
      <c r="A45" s="89" t="str">
        <f>IF('County Selection'!B17&gt;"",'County Selection'!B17,"")</f>
        <v/>
      </c>
      <c r="B45" s="246"/>
      <c r="C45" s="247"/>
      <c r="D45" s="247"/>
      <c r="E45" s="247"/>
      <c r="F45" s="247"/>
      <c r="G45" s="247"/>
      <c r="H45" s="247"/>
      <c r="I45" s="248"/>
      <c r="J45" s="66"/>
    </row>
    <row r="46" spans="1:10" ht="91.5" customHeight="1">
      <c r="A46" s="89" t="str">
        <f>IF('County Selection'!B18&gt;"",'County Selection'!B18,"")</f>
        <v/>
      </c>
      <c r="B46" s="246"/>
      <c r="C46" s="247"/>
      <c r="D46" s="247"/>
      <c r="E46" s="247"/>
      <c r="F46" s="247"/>
      <c r="G46" s="247"/>
      <c r="H46" s="247"/>
      <c r="I46" s="248"/>
      <c r="J46" s="66"/>
    </row>
    <row r="47" spans="1:10" ht="91.5" customHeight="1">
      <c r="A47" s="89" t="str">
        <f>IF('County Selection'!B19&gt;"",'County Selection'!B19,"")</f>
        <v/>
      </c>
      <c r="B47" s="249"/>
      <c r="C47" s="250"/>
      <c r="D47" s="250"/>
      <c r="E47" s="250"/>
      <c r="F47" s="250"/>
      <c r="G47" s="250"/>
      <c r="H47" s="250"/>
      <c r="I47" s="251"/>
      <c r="J47" s="66"/>
    </row>
    <row r="48" spans="1:10" ht="20.25" customHeight="1" thickBot="1">
      <c r="A48" s="234" t="s">
        <v>141</v>
      </c>
      <c r="B48" s="235"/>
      <c r="C48" s="235"/>
      <c r="D48" s="235"/>
      <c r="E48" s="235"/>
      <c r="F48" s="235"/>
      <c r="G48" s="235"/>
      <c r="H48" s="235"/>
      <c r="I48" s="236"/>
      <c r="J48" s="6">
        <f>SUM(J40:J47)</f>
        <v>0</v>
      </c>
    </row>
    <row r="49" spans="1:10" ht="130.5" customHeight="1" thickTop="1">
      <c r="A49" s="237" t="s">
        <v>142</v>
      </c>
      <c r="B49" s="238"/>
      <c r="C49" s="238"/>
      <c r="D49" s="238"/>
      <c r="E49" s="238"/>
      <c r="F49" s="238"/>
      <c r="G49" s="238"/>
      <c r="H49" s="238"/>
      <c r="I49" s="238"/>
      <c r="J49" s="239"/>
    </row>
    <row r="50" spans="1:10" ht="27.75" customHeight="1">
      <c r="A50" s="240" t="s">
        <v>143</v>
      </c>
      <c r="B50" s="241"/>
      <c r="C50" s="241"/>
      <c r="D50" s="241"/>
      <c r="E50" s="241"/>
      <c r="F50" s="241"/>
      <c r="G50" s="241"/>
      <c r="H50" s="241"/>
      <c r="I50" s="241"/>
      <c r="J50" s="242"/>
    </row>
    <row r="51" spans="1:10" ht="223.5" customHeight="1">
      <c r="A51" s="243"/>
      <c r="B51" s="243"/>
      <c r="C51" s="243"/>
      <c r="D51" s="243"/>
      <c r="E51" s="243"/>
      <c r="F51" s="243"/>
      <c r="G51" s="243"/>
      <c r="H51" s="243"/>
      <c r="I51" s="243"/>
      <c r="J51" s="243"/>
    </row>
    <row r="52" spans="1:10">
      <c r="A52" s="34" t="s">
        <v>144</v>
      </c>
      <c r="B52" s="35"/>
      <c r="C52" s="35"/>
      <c r="D52" s="35"/>
      <c r="E52" s="35"/>
      <c r="F52" s="35"/>
      <c r="G52" s="35"/>
      <c r="H52" s="35"/>
      <c r="I52" s="35"/>
      <c r="J52" s="36"/>
    </row>
    <row r="53" spans="1:10" ht="32.25" customHeight="1">
      <c r="A53" s="244" t="s">
        <v>145</v>
      </c>
      <c r="B53" s="77" t="str">
        <f>+B$5</f>
        <v/>
      </c>
      <c r="C53" s="77" t="str">
        <f>+B$6</f>
        <v/>
      </c>
      <c r="D53" s="77" t="str">
        <f>+B$7</f>
        <v/>
      </c>
      <c r="E53" s="77" t="str">
        <f>+B$8</f>
        <v/>
      </c>
      <c r="F53" s="77" t="str">
        <f>+H$5</f>
        <v/>
      </c>
      <c r="G53" s="77" t="str">
        <f>+H$6</f>
        <v/>
      </c>
      <c r="H53" s="77" t="str">
        <f>+H$7</f>
        <v/>
      </c>
      <c r="I53" s="77" t="str">
        <f>+H$8</f>
        <v/>
      </c>
      <c r="J53" s="49" t="s">
        <v>86</v>
      </c>
    </row>
    <row r="54" spans="1:10" ht="15" thickBot="1">
      <c r="A54" s="245"/>
      <c r="B54" s="66"/>
      <c r="C54" s="66"/>
      <c r="D54" s="66"/>
      <c r="E54" s="66"/>
      <c r="F54" s="66"/>
      <c r="G54" s="66"/>
      <c r="H54" s="66"/>
      <c r="I54" s="66"/>
      <c r="J54" s="49">
        <f>SUM(B54:I54)</f>
        <v>0</v>
      </c>
    </row>
    <row r="55" spans="1:10" ht="15" thickTop="1"/>
    <row r="56" spans="1:10" ht="15.6">
      <c r="A56" s="229" t="s">
        <v>146</v>
      </c>
      <c r="B56" s="230"/>
      <c r="C56" s="230"/>
      <c r="D56" s="230"/>
      <c r="E56" s="230"/>
      <c r="F56" s="230"/>
      <c r="G56" s="230"/>
      <c r="H56" s="230"/>
      <c r="I56" s="230"/>
      <c r="J56" s="67"/>
    </row>
    <row r="57" spans="1:10" ht="54.75" customHeight="1">
      <c r="A57" s="231" t="s">
        <v>147</v>
      </c>
      <c r="B57" s="232"/>
      <c r="C57" s="232"/>
      <c r="D57" s="232"/>
      <c r="E57" s="232"/>
      <c r="F57" s="232"/>
      <c r="G57" s="232"/>
      <c r="H57" s="232"/>
      <c r="I57" s="232"/>
      <c r="J57" s="233"/>
    </row>
    <row r="58" spans="1:10" ht="17.399999999999999">
      <c r="A58" s="68" t="s">
        <v>148</v>
      </c>
      <c r="B58" s="69"/>
      <c r="C58" s="70"/>
      <c r="D58" s="69"/>
      <c r="E58" s="69"/>
      <c r="F58" s="69"/>
      <c r="G58" s="69"/>
      <c r="H58" s="69"/>
      <c r="I58" s="69"/>
      <c r="J58" s="71"/>
    </row>
    <row r="59" spans="1:10" ht="32.25" customHeight="1">
      <c r="A59" s="219" t="s">
        <v>149</v>
      </c>
      <c r="B59" s="77" t="str">
        <f>+B$5</f>
        <v/>
      </c>
      <c r="C59" s="77" t="str">
        <f>+B$6</f>
        <v/>
      </c>
      <c r="D59" s="77" t="str">
        <f>+B$7</f>
        <v/>
      </c>
      <c r="E59" s="77" t="str">
        <f>+B$8</f>
        <v/>
      </c>
      <c r="F59" s="77" t="str">
        <f>+H$5</f>
        <v/>
      </c>
      <c r="G59" s="77" t="str">
        <f>+H$6</f>
        <v/>
      </c>
      <c r="H59" s="77" t="str">
        <f>+H$7</f>
        <v/>
      </c>
      <c r="I59" s="77" t="str">
        <f>+H$8</f>
        <v/>
      </c>
      <c r="J59" s="6" t="s">
        <v>86</v>
      </c>
    </row>
    <row r="60" spans="1:10">
      <c r="A60" s="220"/>
      <c r="B60" s="66"/>
      <c r="C60" s="66"/>
      <c r="D60" s="66"/>
      <c r="E60" s="66"/>
      <c r="F60" s="66"/>
      <c r="G60" s="66"/>
      <c r="H60" s="66"/>
      <c r="I60" s="66"/>
      <c r="J60" s="37">
        <f>SUM(B60:I60)</f>
        <v>0</v>
      </c>
    </row>
    <row r="61" spans="1:10" ht="28.95" customHeight="1">
      <c r="A61" s="227" t="s">
        <v>150</v>
      </c>
      <c r="B61" s="228"/>
      <c r="C61" s="228"/>
      <c r="D61" s="228"/>
      <c r="E61" s="228"/>
      <c r="F61" s="228"/>
      <c r="G61" s="228"/>
      <c r="H61" s="228"/>
      <c r="I61" s="228"/>
      <c r="J61" s="102"/>
    </row>
    <row r="62" spans="1:10" ht="39.75" customHeight="1">
      <c r="A62" s="221" t="s">
        <v>151</v>
      </c>
      <c r="B62" s="222"/>
      <c r="C62" s="222"/>
      <c r="D62" s="222"/>
      <c r="E62" s="222"/>
      <c r="F62" s="222"/>
      <c r="G62" s="222"/>
      <c r="H62" s="222"/>
      <c r="I62" s="222"/>
      <c r="J62" s="223"/>
    </row>
    <row r="63" spans="1:10" ht="16.2">
      <c r="A63" s="224" t="s">
        <v>152</v>
      </c>
      <c r="B63" s="225"/>
      <c r="C63" s="225"/>
      <c r="D63" s="225"/>
      <c r="E63" s="225"/>
      <c r="F63" s="225"/>
      <c r="G63" s="225"/>
      <c r="H63" s="225"/>
      <c r="I63" s="225"/>
      <c r="J63" s="226"/>
    </row>
    <row r="64" spans="1:10" ht="32.25" customHeight="1">
      <c r="A64" s="219" t="s">
        <v>149</v>
      </c>
      <c r="B64" s="77" t="str">
        <f>+B$5</f>
        <v/>
      </c>
      <c r="C64" s="77" t="str">
        <f>+B$6</f>
        <v/>
      </c>
      <c r="D64" s="77" t="str">
        <f>+B$7</f>
        <v/>
      </c>
      <c r="E64" s="77" t="str">
        <f>+B$8</f>
        <v/>
      </c>
      <c r="F64" s="77" t="str">
        <f>+H$5</f>
        <v/>
      </c>
      <c r="G64" s="77" t="str">
        <f>+H$6</f>
        <v/>
      </c>
      <c r="H64" s="77" t="str">
        <f>+H$7</f>
        <v/>
      </c>
      <c r="I64" s="77" t="str">
        <f>+H$8</f>
        <v/>
      </c>
      <c r="J64" s="6" t="s">
        <v>86</v>
      </c>
    </row>
    <row r="65" spans="1:13">
      <c r="A65" s="220"/>
      <c r="B65" s="66"/>
      <c r="C65" s="66"/>
      <c r="D65" s="66"/>
      <c r="E65" s="66"/>
      <c r="F65" s="66"/>
      <c r="G65" s="66"/>
      <c r="H65" s="66"/>
      <c r="I65" s="66"/>
      <c r="J65" s="37">
        <f>SUM(B65:I65)</f>
        <v>0</v>
      </c>
    </row>
    <row r="66" spans="1:13" ht="15.6">
      <c r="A66" s="227" t="s">
        <v>153</v>
      </c>
      <c r="B66" s="228"/>
      <c r="C66" s="228"/>
      <c r="D66" s="228"/>
      <c r="E66" s="228"/>
      <c r="F66" s="228"/>
      <c r="G66" s="228"/>
      <c r="H66" s="228"/>
      <c r="I66" s="228"/>
      <c r="J66" s="102"/>
      <c r="M66" t="s">
        <v>85</v>
      </c>
    </row>
    <row r="67" spans="1:13" ht="39.75" customHeight="1">
      <c r="A67" s="221" t="s">
        <v>154</v>
      </c>
      <c r="B67" s="222"/>
      <c r="C67" s="222"/>
      <c r="D67" s="222"/>
      <c r="E67" s="222"/>
      <c r="F67" s="222"/>
      <c r="G67" s="222"/>
      <c r="H67" s="222"/>
      <c r="I67" s="222"/>
      <c r="J67" s="223"/>
    </row>
    <row r="68" spans="1:13" ht="32.25" customHeight="1">
      <c r="A68" s="224" t="s">
        <v>155</v>
      </c>
      <c r="B68" s="225"/>
      <c r="C68" s="225"/>
      <c r="D68" s="225"/>
      <c r="E68" s="225"/>
      <c r="F68" s="225"/>
      <c r="G68" s="225"/>
      <c r="H68" s="225"/>
      <c r="I68" s="225"/>
      <c r="J68" s="226"/>
    </row>
    <row r="69" spans="1:13" ht="36.75" customHeight="1">
      <c r="A69" s="219" t="s">
        <v>149</v>
      </c>
      <c r="B69" s="77" t="str">
        <f>+B$5</f>
        <v/>
      </c>
      <c r="C69" s="77" t="str">
        <f>+B$6</f>
        <v/>
      </c>
      <c r="D69" s="77" t="str">
        <f>+B$7</f>
        <v/>
      </c>
      <c r="E69" s="77" t="str">
        <f>+B$8</f>
        <v/>
      </c>
      <c r="F69" s="77" t="str">
        <f>+H$5</f>
        <v/>
      </c>
      <c r="G69" s="77" t="str">
        <f>+H$6</f>
        <v/>
      </c>
      <c r="H69" s="77" t="str">
        <f>+H$7</f>
        <v/>
      </c>
      <c r="I69" s="77" t="str">
        <f>+H$8</f>
        <v/>
      </c>
      <c r="J69" s="6" t="s">
        <v>86</v>
      </c>
    </row>
    <row r="70" spans="1:13">
      <c r="A70" s="220"/>
      <c r="B70" s="66"/>
      <c r="C70" s="66"/>
      <c r="D70" s="66"/>
      <c r="E70" s="66"/>
      <c r="F70" s="66"/>
      <c r="G70" s="66"/>
      <c r="H70" s="66"/>
      <c r="I70" s="66"/>
      <c r="J70" s="37">
        <f>SUM(B70:I70)</f>
        <v>0</v>
      </c>
    </row>
  </sheetData>
  <sheetProtection algorithmName="SHA-512" hashValue="olAO4oqdTIzmOCahvXvboyUwwWs8gyg9py9f+hv+RJTWXv8EES0YBuFS9BsFfYUhtjN6E3GSTlDjJXOy0E29pg==" saltValue="qYLaGCX16QrA34dpIeQ7Ig==" spinCount="100000" sheet="1" objects="1" scenarios="1"/>
  <mergeCells count="47">
    <mergeCell ref="A1:J1"/>
    <mergeCell ref="B5:C5"/>
    <mergeCell ref="H5:I5"/>
    <mergeCell ref="A23:J23"/>
    <mergeCell ref="A24:J24"/>
    <mergeCell ref="A2:J2"/>
    <mergeCell ref="A3:J3"/>
    <mergeCell ref="A11:J11"/>
    <mergeCell ref="A12:J13"/>
    <mergeCell ref="A14:J14"/>
    <mergeCell ref="B6:C6"/>
    <mergeCell ref="H6:I6"/>
    <mergeCell ref="B7:C7"/>
    <mergeCell ref="H7:I7"/>
    <mergeCell ref="B8:C8"/>
    <mergeCell ref="H8:I8"/>
    <mergeCell ref="A10:J10"/>
    <mergeCell ref="A25:J25"/>
    <mergeCell ref="A35:J35"/>
    <mergeCell ref="A36:J36"/>
    <mergeCell ref="A37:J37"/>
    <mergeCell ref="A38:J38"/>
    <mergeCell ref="B39:I39"/>
    <mergeCell ref="B40:I40"/>
    <mergeCell ref="B41:I41"/>
    <mergeCell ref="B42:I42"/>
    <mergeCell ref="B43:I43"/>
    <mergeCell ref="B44:I44"/>
    <mergeCell ref="B45:I45"/>
    <mergeCell ref="B46:I46"/>
    <mergeCell ref="B47:I47"/>
    <mergeCell ref="A48:I48"/>
    <mergeCell ref="A49:J49"/>
    <mergeCell ref="A50:J50"/>
    <mergeCell ref="A51:J51"/>
    <mergeCell ref="A53:A54"/>
    <mergeCell ref="A56:I56"/>
    <mergeCell ref="A57:J57"/>
    <mergeCell ref="A59:A60"/>
    <mergeCell ref="A61:I61"/>
    <mergeCell ref="A68:J68"/>
    <mergeCell ref="A69:A70"/>
    <mergeCell ref="A62:J62"/>
    <mergeCell ref="A63:J63"/>
    <mergeCell ref="A64:A65"/>
    <mergeCell ref="A66:I66"/>
    <mergeCell ref="A67:J67"/>
  </mergeCells>
  <conditionalFormatting sqref="B16:I16 B18:I20 B17:F17 H17:I17">
    <cfRule type="containsBlanks" dxfId="14" priority="23">
      <formula>LEN(TRIM(B16))=0</formula>
    </cfRule>
  </conditionalFormatting>
  <conditionalFormatting sqref="C70:I70">
    <cfRule type="containsBlanks" dxfId="13" priority="7">
      <formula>LEN(TRIM(C70))=0</formula>
    </cfRule>
  </conditionalFormatting>
  <conditionalFormatting sqref="A51">
    <cfRule type="cellIs" dxfId="12" priority="14" operator="lessThan">
      <formula>""""""</formula>
    </cfRule>
  </conditionalFormatting>
  <conditionalFormatting sqref="B54:I54">
    <cfRule type="containsBlanks" dxfId="11" priority="13">
      <formula>LEN(TRIM(B54))=0</formula>
    </cfRule>
  </conditionalFormatting>
  <conditionalFormatting sqref="B40">
    <cfRule type="cellIs" dxfId="10" priority="12" operator="lessThan">
      <formula>""""""</formula>
    </cfRule>
  </conditionalFormatting>
  <conditionalFormatting sqref="B41:B47">
    <cfRule type="cellIs" dxfId="9" priority="11" operator="lessThan">
      <formula>""""""</formula>
    </cfRule>
  </conditionalFormatting>
  <conditionalFormatting sqref="B60">
    <cfRule type="containsBlanks" dxfId="8" priority="10">
      <formula>LEN(TRIM(B60))=0</formula>
    </cfRule>
  </conditionalFormatting>
  <conditionalFormatting sqref="C60:I60">
    <cfRule type="containsBlanks" dxfId="7" priority="9">
      <formula>LEN(TRIM(C60))=0</formula>
    </cfRule>
  </conditionalFormatting>
  <conditionalFormatting sqref="B70">
    <cfRule type="containsBlanks" dxfId="6" priority="8">
      <formula>LEN(TRIM(B70))=0</formula>
    </cfRule>
  </conditionalFormatting>
  <conditionalFormatting sqref="B65">
    <cfRule type="containsBlanks" dxfId="5" priority="6">
      <formula>LEN(TRIM(B65))=0</formula>
    </cfRule>
  </conditionalFormatting>
  <conditionalFormatting sqref="C65:I65">
    <cfRule type="containsBlanks" dxfId="4" priority="5">
      <formula>LEN(TRIM(C65))=0</formula>
    </cfRule>
  </conditionalFormatting>
  <conditionalFormatting sqref="B27:I32">
    <cfRule type="containsBlanks" dxfId="3" priority="4">
      <formula>LEN(TRIM(B27))=0</formula>
    </cfRule>
  </conditionalFormatting>
  <conditionalFormatting sqref="A2:J2">
    <cfRule type="containsText" dxfId="2" priority="3" operator="containsText" text="#ERROR">
      <formula>NOT(ISERROR(SEARCH("#ERROR",A2)))</formula>
    </cfRule>
  </conditionalFormatting>
  <conditionalFormatting sqref="J40:J47">
    <cfRule type="containsBlanks" dxfId="1" priority="2">
      <formula>LEN(TRIM(J40))=0</formula>
    </cfRule>
  </conditionalFormatting>
  <conditionalFormatting sqref="G17">
    <cfRule type="containsBlanks" dxfId="0" priority="1">
      <formula>LEN(TRIM(G17))=0</formula>
    </cfRule>
  </conditionalFormatting>
  <dataValidations count="2">
    <dataValidation allowBlank="1" showInputMessage="1" showErrorMessage="1" promptTitle="Example Description" prompt="5 workshops on STD, Life Skills. 2 presentations at Kiwanis, 2 at Church Community, and 1 at Sikh Community." sqref="B40:I40" xr:uid="{1CF275C1-41D1-4EC7-976D-58D82A3094A1}"/>
    <dataValidation type="whole" operator="greaterThan" allowBlank="1" showInputMessage="1" showErrorMessage="1" errorTitle="Error" error="Please enter a whole number (e.g. 25)" sqref="J40:J47 B60:I60 B65:I65 B70:I70 B27:I32 B16:I20" xr:uid="{3F87A3D7-AB26-4442-AD76-9136174D93F3}">
      <formula1>0</formula1>
    </dataValidation>
  </dataValidations>
  <pageMargins left="0.25" right="0.25" top="0.75" bottom="0.75" header="0.3" footer="0.3"/>
  <pageSetup orientation="portrait" horizontalDpi="1200" verticalDpi="1200" r:id="rId1"/>
  <rowBreaks count="4" manualBreakCount="4">
    <brk id="22" max="16383" man="1"/>
    <brk id="37" max="9" man="1"/>
    <brk id="48" max="9" man="1"/>
    <brk id="5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DA7F168CB45243BA2DA00EB9BC8526" ma:contentTypeVersion="10" ma:contentTypeDescription="Create a new document." ma:contentTypeScope="" ma:versionID="47f6853cc35b93bac5d752d82a997c04">
  <xsd:schema xmlns:xsd="http://www.w3.org/2001/XMLSchema" xmlns:xs="http://www.w3.org/2001/XMLSchema" xmlns:p="http://schemas.microsoft.com/office/2006/metadata/properties" xmlns:ns2="ac58df62-5c6e-41f3-8a39-42333f9eeba3" targetNamespace="http://schemas.microsoft.com/office/2006/metadata/properties" ma:root="true" ma:fieldsID="f7a76318226cf348679defc38a5a986e" ns2:_="">
    <xsd:import namespace="ac58df62-5c6e-41f3-8a39-42333f9eeba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8df62-5c6e-41f3-8a39-42333f9eeb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F6B9C4-AEBB-4D8F-ACF9-ACCBDFD02AA5}">
  <ds:schemaRefs>
    <ds:schemaRef ds:uri="http://schemas.microsoft.com/sharepoint/v3/contenttype/forms"/>
  </ds:schemaRefs>
</ds:datastoreItem>
</file>

<file path=customXml/itemProps2.xml><?xml version="1.0" encoding="utf-8"?>
<ds:datastoreItem xmlns:ds="http://schemas.openxmlformats.org/officeDocument/2006/customXml" ds:itemID="{93B7DBCE-BFD7-4B24-B779-999A0B30CE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8df62-5c6e-41f3-8a39-42333f9eeb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8FAD52-914F-4410-A599-3D3495488D75}">
  <ds:schemaRefs>
    <ds:schemaRef ds:uri="http://purl.org/dc/terms/"/>
    <ds:schemaRef ds:uri="http://schemas.openxmlformats.org/package/2006/metadata/core-properties"/>
    <ds:schemaRef ds:uri="http://purl.org/dc/elements/1.1/"/>
    <ds:schemaRef ds:uri="http://schemas.microsoft.com/office/2006/documentManagement/types"/>
    <ds:schemaRef ds:uri="http://purl.org/dc/dcmitype/"/>
    <ds:schemaRef ds:uri="http://www.w3.org/XML/1998/namespace"/>
    <ds:schemaRef ds:uri="ac58df62-5c6e-41f3-8a39-42333f9eeba3"/>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Sheet1</vt:lpstr>
      <vt:lpstr>DropDown</vt:lpstr>
      <vt:lpstr>Sheet2</vt:lpstr>
      <vt:lpstr>Attachment P</vt:lpstr>
      <vt:lpstr>Instructions</vt:lpstr>
      <vt:lpstr>County Selection</vt:lpstr>
      <vt:lpstr>Budget FY23 &amp; FY24</vt:lpstr>
      <vt:lpstr>Activities 1 - 6</vt:lpstr>
      <vt:lpstr>'Activities 1 - 6'!Print_Area</vt:lpstr>
      <vt:lpstr>'Attachment P'!Print_Area</vt:lpstr>
      <vt:lpstr>'Budget FY23 &amp; FY24'!Print_Area</vt:lpstr>
      <vt:lpstr>'County Selection'!Print_Area</vt:lpstr>
      <vt:lpstr>Instructions!Print_Area</vt:lpstr>
      <vt:lpstr>'Activities 1 - 6'!Print_Titles</vt:lpstr>
      <vt:lpstr>'Attachment P'!Print_Titles</vt:lpstr>
      <vt:lpstr>Instructions!Print_Titles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kyconway</dc:creator>
  <cp:keywords/>
  <dc:description/>
  <cp:lastModifiedBy>Lora Kracht</cp:lastModifiedBy>
  <cp:revision/>
  <dcterms:created xsi:type="dcterms:W3CDTF">2021-09-01T21:11:29Z</dcterms:created>
  <dcterms:modified xsi:type="dcterms:W3CDTF">2022-02-28T17:29:47Z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0x0101003EDA7F168CB45243BA2DA00EB9BC8526</vt:lpwstr>
  </property>
</Properties>
</file>